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v\work19\fito_web_page\"/>
    </mc:Choice>
  </mc:AlternateContent>
  <bookViews>
    <workbookView xWindow="270" yWindow="585" windowWidth="18495" windowHeight="7905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AA7" i="1" l="1"/>
  <c r="AA6" i="1"/>
  <c r="AA5" i="1"/>
  <c r="AA4" i="1"/>
  <c r="AH9" i="1" l="1"/>
  <c r="Q7" i="1"/>
  <c r="S7" i="1" s="1"/>
  <c r="P7" i="1"/>
  <c r="R7" i="1" s="1"/>
  <c r="L7" i="1"/>
  <c r="I7" i="1"/>
  <c r="J7" i="1" s="1"/>
  <c r="K7" i="1" s="1"/>
  <c r="O7" i="1" s="1"/>
  <c r="D7" i="1"/>
  <c r="X7" i="1" s="1"/>
  <c r="Y7" i="1" s="1"/>
  <c r="Q6" i="1"/>
  <c r="S6" i="1" s="1"/>
  <c r="P6" i="1"/>
  <c r="L6" i="1"/>
  <c r="I6" i="1"/>
  <c r="J6" i="1" s="1"/>
  <c r="K6" i="1" s="1"/>
  <c r="O6" i="1" s="1"/>
  <c r="D6" i="1"/>
  <c r="X6" i="1" s="1"/>
  <c r="Y6" i="1" s="1"/>
  <c r="Q5" i="1"/>
  <c r="S5" i="1" s="1"/>
  <c r="P5" i="1"/>
  <c r="R5" i="1" s="1"/>
  <c r="L5" i="1"/>
  <c r="I5" i="1"/>
  <c r="J5" i="1" s="1"/>
  <c r="K5" i="1" s="1"/>
  <c r="O5" i="1" s="1"/>
  <c r="D5" i="1"/>
  <c r="X5" i="1" s="1"/>
  <c r="Y5" i="1" s="1"/>
  <c r="Q4" i="1"/>
  <c r="S4" i="1" s="1"/>
  <c r="P4" i="1"/>
  <c r="L4" i="1"/>
  <c r="I4" i="1"/>
  <c r="J4" i="1" s="1"/>
  <c r="K4" i="1" s="1"/>
  <c r="O4" i="1" s="1"/>
  <c r="D4" i="1"/>
  <c r="X4" i="1" s="1"/>
  <c r="Y4" i="1" s="1"/>
  <c r="AD6" i="1" l="1"/>
  <c r="AD5" i="1"/>
  <c r="AD4" i="1"/>
  <c r="AD7" i="1"/>
  <c r="T7" i="1"/>
  <c r="U7" i="1" s="1"/>
  <c r="M5" i="1"/>
  <c r="T5" i="1"/>
  <c r="M4" i="1"/>
  <c r="M7" i="1"/>
  <c r="M6" i="1"/>
  <c r="R6" i="1"/>
  <c r="T6" i="1" s="1"/>
  <c r="R4" i="1"/>
  <c r="T4" i="1" s="1"/>
  <c r="U4" i="1" s="1"/>
  <c r="Z7" i="1" l="1"/>
  <c r="N7" i="1"/>
  <c r="V7" i="1" s="1"/>
  <c r="W7" i="1" s="1"/>
  <c r="AC7" i="1"/>
  <c r="N5" i="1"/>
  <c r="V5" i="1" s="1"/>
  <c r="W5" i="1" s="1"/>
  <c r="AC5" i="1"/>
  <c r="N6" i="1"/>
  <c r="V6" i="1" s="1"/>
  <c r="W6" i="1" s="1"/>
  <c r="AC6" i="1"/>
  <c r="N4" i="1"/>
  <c r="V4" i="1" s="1"/>
  <c r="W4" i="1" s="1"/>
  <c r="AC4" i="1"/>
  <c r="U5" i="1"/>
  <c r="Z5" i="1"/>
  <c r="Z4" i="1"/>
  <c r="U6" i="1"/>
  <c r="Z6" i="1"/>
  <c r="AE7" i="1" l="1"/>
  <c r="AE4" i="1"/>
  <c r="AE5" i="1"/>
  <c r="AE6" i="1"/>
  <c r="AB6" i="1"/>
  <c r="AB5" i="1"/>
  <c r="AB4" i="1"/>
  <c r="AB7" i="1"/>
</calcChain>
</file>

<file path=xl/comments1.xml><?xml version="1.0" encoding="utf-8"?>
<comments xmlns="http://schemas.openxmlformats.org/spreadsheetml/2006/main">
  <authors>
    <author>FV_Remote</author>
  </authors>
  <commentList>
    <comment ref="B1" authorId="0" shapeId="0">
      <text>
        <r>
          <rPr>
            <b/>
            <sz val="9"/>
            <color indexed="81"/>
            <rFont val="Tahoma"/>
            <charset val="1"/>
          </rPr>
          <t>FV_Remote:</t>
        </r>
        <r>
          <rPr>
            <sz val="9"/>
            <color indexed="81"/>
            <rFont val="Tahoma"/>
            <charset val="1"/>
          </rPr>
          <t xml:space="preserve">
Maximum temperature</t>
        </r>
      </text>
    </comment>
    <comment ref="C1" authorId="0" shapeId="0">
      <text>
        <r>
          <rPr>
            <b/>
            <sz val="9"/>
            <color indexed="81"/>
            <rFont val="Tahoma"/>
            <charset val="1"/>
          </rPr>
          <t>FV_Remote:</t>
        </r>
        <r>
          <rPr>
            <sz val="9"/>
            <color indexed="81"/>
            <rFont val="Tahoma"/>
            <charset val="1"/>
          </rPr>
          <t xml:space="preserve">
Minimum temperature</t>
        </r>
      </text>
    </comment>
    <comment ref="D1" authorId="0" shapeId="0">
      <text>
        <r>
          <rPr>
            <b/>
            <sz val="9"/>
            <color indexed="81"/>
            <rFont val="Tahoma"/>
            <charset val="1"/>
          </rPr>
          <t>FV_Remote:</t>
        </r>
        <r>
          <rPr>
            <sz val="9"/>
            <color indexed="81"/>
            <rFont val="Tahoma"/>
            <charset val="1"/>
          </rPr>
          <t xml:space="preserve">
Average temperature
</t>
        </r>
      </text>
    </comment>
    <comment ref="E1" authorId="0" shapeId="0">
      <text>
        <r>
          <rPr>
            <b/>
            <sz val="9"/>
            <color indexed="81"/>
            <rFont val="Tahoma"/>
            <charset val="1"/>
          </rPr>
          <t>FV_Remote:</t>
        </r>
        <r>
          <rPr>
            <sz val="9"/>
            <color indexed="81"/>
            <rFont val="Tahoma"/>
            <charset val="1"/>
          </rPr>
          <t xml:space="preserve">
Maximum relative humidity</t>
        </r>
      </text>
    </comment>
    <comment ref="F1" authorId="0" shapeId="0">
      <text>
        <r>
          <rPr>
            <b/>
            <sz val="9"/>
            <color indexed="81"/>
            <rFont val="Tahoma"/>
            <charset val="1"/>
          </rPr>
          <t>FV_Remote:</t>
        </r>
        <r>
          <rPr>
            <sz val="9"/>
            <color indexed="81"/>
            <rFont val="Tahoma"/>
            <charset val="1"/>
          </rPr>
          <t xml:space="preserve">
Minimum relative humidity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FV_Remote:</t>
        </r>
        <r>
          <rPr>
            <sz val="9"/>
            <color indexed="81"/>
            <rFont val="Tahoma"/>
            <family val="2"/>
          </rPr>
          <t xml:space="preserve">
Wind speed at height z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FV_Remote:</t>
        </r>
        <r>
          <rPr>
            <sz val="9"/>
            <color indexed="81"/>
            <rFont val="Tahoma"/>
            <family val="2"/>
          </rPr>
          <t xml:space="preserve">
Solar radiation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FV_Remote:</t>
        </r>
        <r>
          <rPr>
            <sz val="9"/>
            <color indexed="81"/>
            <rFont val="Tahoma"/>
            <family val="2"/>
          </rPr>
          <t xml:space="preserve">
Solar declination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FV_Remote:</t>
        </r>
        <r>
          <rPr>
            <sz val="9"/>
            <color indexed="81"/>
            <rFont val="Tahoma"/>
            <family val="2"/>
          </rPr>
          <t xml:space="preserve">
Solar declination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FV_Remote:</t>
        </r>
        <r>
          <rPr>
            <sz val="9"/>
            <color indexed="81"/>
            <rFont val="Tahoma"/>
            <family val="2"/>
          </rPr>
          <t xml:space="preserve">
Parameter for calculating extraterrestrial radiation</t>
        </r>
      </text>
    </comment>
    <comment ref="L1" authorId="0" shapeId="0">
      <text>
        <r>
          <rPr>
            <b/>
            <sz val="9"/>
            <color indexed="81"/>
            <rFont val="Tahoma"/>
            <family val="2"/>
          </rPr>
          <t>FV_Remote:</t>
        </r>
        <r>
          <rPr>
            <sz val="9"/>
            <color indexed="81"/>
            <rFont val="Tahoma"/>
            <family val="2"/>
          </rPr>
          <t xml:space="preserve">
Parameter for calculating extraterrestrial radiation: correction due to distance Earth-Sun</t>
        </r>
      </text>
    </comment>
    <comment ref="M1" authorId="0" shapeId="0">
      <text>
        <r>
          <rPr>
            <b/>
            <sz val="9"/>
            <color indexed="81"/>
            <rFont val="Tahoma"/>
            <family val="2"/>
          </rPr>
          <t>FV_Remote:</t>
        </r>
        <r>
          <rPr>
            <sz val="9"/>
            <color indexed="81"/>
            <rFont val="Tahoma"/>
            <family val="2"/>
          </rPr>
          <t xml:space="preserve">
Extraterrestrial radiation</t>
        </r>
      </text>
    </comment>
    <comment ref="N1" authorId="0" shapeId="0">
      <text>
        <r>
          <rPr>
            <b/>
            <sz val="9"/>
            <color indexed="81"/>
            <rFont val="Tahoma"/>
            <family val="2"/>
          </rPr>
          <t>FV_Remote:</t>
        </r>
        <r>
          <rPr>
            <sz val="9"/>
            <color indexed="81"/>
            <rFont val="Tahoma"/>
            <family val="2"/>
          </rPr>
          <t xml:space="preserve">
Fraction of clear sky, i.e. ratio of actual sunshine hours to daylength</t>
        </r>
      </text>
    </comment>
    <comment ref="O1" authorId="0" shapeId="0">
      <text>
        <r>
          <rPr>
            <b/>
            <sz val="9"/>
            <color indexed="81"/>
            <rFont val="Tahoma"/>
            <family val="2"/>
          </rPr>
          <t>FV_Remote:</t>
        </r>
        <r>
          <rPr>
            <sz val="9"/>
            <color indexed="81"/>
            <rFont val="Tahoma"/>
            <family val="2"/>
          </rPr>
          <t xml:space="preserve">
Daylength</t>
        </r>
      </text>
    </comment>
    <comment ref="P1" authorId="0" shapeId="0">
      <text>
        <r>
          <rPr>
            <b/>
            <sz val="9"/>
            <color indexed="81"/>
            <rFont val="Tahoma"/>
            <family val="2"/>
          </rPr>
          <t>FV_Remote:</t>
        </r>
        <r>
          <rPr>
            <sz val="9"/>
            <color indexed="81"/>
            <rFont val="Tahoma"/>
            <family val="2"/>
          </rPr>
          <t xml:space="preserve">
Saturated vapor pressure at maximum temperature (when RHn occurs)</t>
        </r>
      </text>
    </comment>
    <comment ref="Q1" authorId="0" shapeId="0">
      <text>
        <r>
          <rPr>
            <b/>
            <sz val="9"/>
            <color indexed="81"/>
            <rFont val="Tahoma"/>
            <family val="2"/>
          </rPr>
          <t>FV_Remote:</t>
        </r>
        <r>
          <rPr>
            <sz val="9"/>
            <color indexed="81"/>
            <rFont val="Tahoma"/>
            <family val="2"/>
          </rPr>
          <t xml:space="preserve">
Saturated vapor pressure at minimum temperature (when RHx occurs)</t>
        </r>
      </text>
    </comment>
    <comment ref="R1" authorId="0" shapeId="0">
      <text>
        <r>
          <rPr>
            <b/>
            <sz val="9"/>
            <color indexed="81"/>
            <rFont val="Tahoma"/>
            <family val="2"/>
          </rPr>
          <t>FV_Remote:</t>
        </r>
        <r>
          <rPr>
            <sz val="9"/>
            <color indexed="81"/>
            <rFont val="Tahoma"/>
            <family val="2"/>
          </rPr>
          <t xml:space="preserve">
Actual vapor pressure at the time of maximum temperature</t>
        </r>
      </text>
    </comment>
    <comment ref="S1" authorId="0" shapeId="0">
      <text>
        <r>
          <rPr>
            <b/>
            <sz val="9"/>
            <color indexed="81"/>
            <rFont val="Tahoma"/>
            <family val="2"/>
          </rPr>
          <t>FV_Remote:</t>
        </r>
        <r>
          <rPr>
            <sz val="9"/>
            <color indexed="81"/>
            <rFont val="Tahoma"/>
            <family val="2"/>
          </rPr>
          <t xml:space="preserve">
Actual vapor pressure at the time of minimum temperature</t>
        </r>
      </text>
    </comment>
    <comment ref="T1" authorId="0" shapeId="0">
      <text>
        <r>
          <rPr>
            <b/>
            <sz val="9"/>
            <color indexed="81"/>
            <rFont val="Tahoma"/>
            <family val="2"/>
          </rPr>
          <t>FV_Remote:</t>
        </r>
        <r>
          <rPr>
            <sz val="9"/>
            <color indexed="81"/>
            <rFont val="Tahoma"/>
            <family val="2"/>
          </rPr>
          <t xml:space="preserve">
Mean daily vapor pressure</t>
        </r>
      </text>
    </comment>
    <comment ref="U1" authorId="0" shapeId="0">
      <text>
        <r>
          <rPr>
            <b/>
            <sz val="9"/>
            <color indexed="81"/>
            <rFont val="Tahoma"/>
            <family val="2"/>
          </rPr>
          <t>FV_Remote:</t>
        </r>
        <r>
          <rPr>
            <sz val="9"/>
            <color indexed="81"/>
            <rFont val="Tahoma"/>
            <family val="2"/>
          </rPr>
          <t xml:space="preserve">
Mean daily Vapor Pressure Deficit</t>
        </r>
      </text>
    </comment>
    <comment ref="V1" authorId="0" shapeId="0">
      <text>
        <r>
          <rPr>
            <b/>
            <sz val="9"/>
            <color indexed="81"/>
            <rFont val="Tahoma"/>
            <family val="2"/>
          </rPr>
          <t>FV_Remote:</t>
        </r>
        <r>
          <rPr>
            <sz val="9"/>
            <color indexed="81"/>
            <rFont val="Tahoma"/>
            <family val="2"/>
          </rPr>
          <t xml:space="preserve">
Daily loss of long wave radiation</t>
        </r>
      </text>
    </comment>
    <comment ref="W1" authorId="0" shapeId="0">
      <text>
        <r>
          <rPr>
            <b/>
            <sz val="9"/>
            <color indexed="81"/>
            <rFont val="Tahoma"/>
            <family val="2"/>
          </rPr>
          <t>FV_Remote:</t>
        </r>
        <r>
          <rPr>
            <sz val="9"/>
            <color indexed="81"/>
            <rFont val="Tahoma"/>
            <family val="2"/>
          </rPr>
          <t xml:space="preserve">
Net radiation</t>
        </r>
      </text>
    </comment>
    <comment ref="X1" authorId="0" shapeId="0">
      <text>
        <r>
          <rPr>
            <b/>
            <sz val="9"/>
            <color indexed="81"/>
            <rFont val="Tahoma"/>
            <family val="2"/>
          </rPr>
          <t>FV_Remote:</t>
        </r>
        <r>
          <rPr>
            <sz val="9"/>
            <color indexed="81"/>
            <rFont val="Tahoma"/>
            <family val="2"/>
          </rPr>
          <t xml:space="preserve">
Saturated vapor pressure for average temperature</t>
        </r>
      </text>
    </comment>
    <comment ref="Y1" authorId="0" shapeId="0">
      <text>
        <r>
          <rPr>
            <b/>
            <sz val="9"/>
            <color indexed="81"/>
            <rFont val="Tahoma"/>
            <family val="2"/>
          </rPr>
          <t>FV_Remote:</t>
        </r>
        <r>
          <rPr>
            <sz val="9"/>
            <color indexed="81"/>
            <rFont val="Tahoma"/>
            <family val="2"/>
          </rPr>
          <t xml:space="preserve">
Slope of saturation vapor pressure versus temperature</t>
        </r>
      </text>
    </comment>
    <comment ref="Z1" authorId="0" shapeId="0">
      <text>
        <r>
          <rPr>
            <b/>
            <sz val="9"/>
            <color indexed="81"/>
            <rFont val="Tahoma"/>
            <family val="2"/>
          </rPr>
          <t>FV_Remote:</t>
        </r>
        <r>
          <rPr>
            <sz val="9"/>
            <color indexed="81"/>
            <rFont val="Tahoma"/>
            <family val="2"/>
          </rPr>
          <t xml:space="preserve">
Heat capacity of air at constant pressure per unit volume</t>
        </r>
      </text>
    </comment>
    <comment ref="AA1" authorId="0" shapeId="0">
      <text>
        <r>
          <rPr>
            <b/>
            <sz val="9"/>
            <color indexed="81"/>
            <rFont val="Tahoma"/>
            <family val="2"/>
          </rPr>
          <t>FV_Remote:</t>
        </r>
        <r>
          <rPr>
            <sz val="9"/>
            <color indexed="81"/>
            <rFont val="Tahoma"/>
            <family val="2"/>
          </rPr>
          <t xml:space="preserve">
Aerodynamic resistance</t>
        </r>
      </text>
    </comment>
    <comment ref="AB1" authorId="0" shapeId="0">
      <text>
        <r>
          <rPr>
            <b/>
            <sz val="9"/>
            <color indexed="81"/>
            <rFont val="Tahoma"/>
            <family val="2"/>
          </rPr>
          <t>FV_Remote:</t>
        </r>
        <r>
          <rPr>
            <sz val="9"/>
            <color indexed="81"/>
            <rFont val="Tahoma"/>
            <family val="2"/>
          </rPr>
          <t xml:space="preserve">
Reference (grass) evapotranspiration</t>
        </r>
      </text>
    </comment>
    <comment ref="AC1" authorId="0" shapeId="0">
      <text>
        <r>
          <rPr>
            <b/>
            <sz val="9"/>
            <color indexed="81"/>
            <rFont val="Tahoma"/>
            <family val="2"/>
          </rPr>
          <t>FV_Remote:</t>
        </r>
        <r>
          <rPr>
            <sz val="9"/>
            <color indexed="81"/>
            <rFont val="Tahoma"/>
            <family val="2"/>
          </rPr>
          <t xml:space="preserve">
Reference (grass) evapotranspiration</t>
        </r>
      </text>
    </comment>
    <comment ref="AD1" authorId="0" shapeId="0">
      <text>
        <r>
          <rPr>
            <b/>
            <sz val="9"/>
            <color indexed="81"/>
            <rFont val="Tahoma"/>
            <family val="2"/>
          </rPr>
          <t>FV_Remote:</t>
        </r>
        <r>
          <rPr>
            <sz val="9"/>
            <color indexed="81"/>
            <rFont val="Tahoma"/>
            <family val="2"/>
          </rPr>
          <t xml:space="preserve">
Reference (grass) evapotranspiration inside an unheated greenhouse</t>
        </r>
      </text>
    </comment>
    <comment ref="AE1" authorId="0" shapeId="0">
      <text>
        <r>
          <rPr>
            <b/>
            <sz val="9"/>
            <color indexed="81"/>
            <rFont val="Tahoma"/>
            <family val="2"/>
          </rPr>
          <t>FV_Remote:</t>
        </r>
        <r>
          <rPr>
            <sz val="9"/>
            <color indexed="81"/>
            <rFont val="Tahoma"/>
            <family val="2"/>
          </rPr>
          <t xml:space="preserve">
Evapotranspiration according to Penman-Monteith equation</t>
        </r>
      </text>
    </comment>
    <comment ref="AG4" authorId="0" shapeId="0">
      <text>
        <r>
          <rPr>
            <b/>
            <sz val="9"/>
            <color indexed="81"/>
            <rFont val="Tahoma"/>
            <charset val="1"/>
          </rPr>
          <t>FV_Remote:</t>
        </r>
        <r>
          <rPr>
            <sz val="9"/>
            <color indexed="81"/>
            <rFont val="Tahoma"/>
            <charset val="1"/>
          </rPr>
          <t xml:space="preserve">
Canopy height</t>
        </r>
      </text>
    </comment>
    <comment ref="AG5" authorId="0" shapeId="0">
      <text>
        <r>
          <rPr>
            <b/>
            <sz val="9"/>
            <color indexed="81"/>
            <rFont val="Tahoma"/>
            <charset val="1"/>
          </rPr>
          <t>FV_Remote:</t>
        </r>
        <r>
          <rPr>
            <sz val="9"/>
            <color indexed="81"/>
            <rFont val="Tahoma"/>
            <charset val="1"/>
          </rPr>
          <t xml:space="preserve">
Canopy resistance</t>
        </r>
      </text>
    </comment>
    <comment ref="AG6" authorId="0" shapeId="0">
      <text>
        <r>
          <rPr>
            <b/>
            <sz val="9"/>
            <color indexed="81"/>
            <rFont val="Tahoma"/>
            <charset val="1"/>
          </rPr>
          <t>FV_Remote:</t>
        </r>
        <r>
          <rPr>
            <sz val="9"/>
            <color indexed="81"/>
            <rFont val="Tahoma"/>
            <charset val="1"/>
          </rPr>
          <t xml:space="preserve">
Wind measurement height</t>
        </r>
      </text>
    </comment>
    <comment ref="AG9" authorId="0" shapeId="0">
      <text>
        <r>
          <rPr>
            <b/>
            <sz val="9"/>
            <color indexed="81"/>
            <rFont val="Tahoma"/>
            <charset val="1"/>
          </rPr>
          <t>FV_Remote:</t>
        </r>
        <r>
          <rPr>
            <sz val="9"/>
            <color indexed="81"/>
            <rFont val="Tahoma"/>
            <charset val="1"/>
          </rPr>
          <t xml:space="preserve">
Atmospheric pressure</t>
        </r>
      </text>
    </comment>
    <comment ref="AG11" authorId="0" shapeId="0">
      <text>
        <r>
          <rPr>
            <b/>
            <sz val="9"/>
            <color indexed="81"/>
            <rFont val="Tahoma"/>
            <charset val="1"/>
          </rPr>
          <t>FV_Remote:</t>
        </r>
        <r>
          <rPr>
            <sz val="9"/>
            <color indexed="81"/>
            <rFont val="Tahoma"/>
            <charset val="1"/>
          </rPr>
          <t xml:space="preserve">
Coefficient in Hargreaves equation</t>
        </r>
      </text>
    </comment>
  </commentList>
</comments>
</file>

<file path=xl/sharedStrings.xml><?xml version="1.0" encoding="utf-8"?>
<sst xmlns="http://schemas.openxmlformats.org/spreadsheetml/2006/main" count="97" uniqueCount="67">
  <si>
    <t>DOY</t>
  </si>
  <si>
    <r>
      <t>T</t>
    </r>
    <r>
      <rPr>
        <vertAlign val="subscript"/>
        <sz val="11"/>
        <color rgb="FF000000"/>
        <rFont val="Calibri"/>
        <family val="2"/>
      </rPr>
      <t>x</t>
    </r>
  </si>
  <si>
    <r>
      <t>T</t>
    </r>
    <r>
      <rPr>
        <vertAlign val="subscript"/>
        <sz val="11"/>
        <color rgb="FF000000"/>
        <rFont val="Calibri"/>
        <family val="2"/>
      </rPr>
      <t>n</t>
    </r>
  </si>
  <si>
    <t>Tavg</t>
  </si>
  <si>
    <t>RHx</t>
  </si>
  <si>
    <t>RHn</t>
  </si>
  <si>
    <t>U</t>
  </si>
  <si>
    <r>
      <t>R</t>
    </r>
    <r>
      <rPr>
        <vertAlign val="subscript"/>
        <sz val="11"/>
        <color rgb="FF000000"/>
        <rFont val="Calibri"/>
        <family val="2"/>
      </rPr>
      <t>s</t>
    </r>
  </si>
  <si>
    <t>Dec</t>
  </si>
  <si>
    <r>
      <t>h</t>
    </r>
    <r>
      <rPr>
        <vertAlign val="subscript"/>
        <sz val="11"/>
        <color rgb="FF000000"/>
        <rFont val="Calibri"/>
        <family val="2"/>
      </rPr>
      <t>s</t>
    </r>
  </si>
  <si>
    <r>
      <t>d</t>
    </r>
    <r>
      <rPr>
        <vertAlign val="subscript"/>
        <sz val="11"/>
        <color rgb="FF000000"/>
        <rFont val="Calibri"/>
        <family val="2"/>
      </rPr>
      <t>r</t>
    </r>
  </si>
  <si>
    <r>
      <t>R</t>
    </r>
    <r>
      <rPr>
        <vertAlign val="subscript"/>
        <sz val="11"/>
        <color rgb="FF000000"/>
        <rFont val="Calibri"/>
        <family val="2"/>
      </rPr>
      <t>A</t>
    </r>
  </si>
  <si>
    <t>n/N</t>
  </si>
  <si>
    <t>N</t>
  </si>
  <si>
    <r>
      <t>e</t>
    </r>
    <r>
      <rPr>
        <vertAlign val="subscript"/>
        <sz val="11"/>
        <color rgb="FF000000"/>
        <rFont val="Calibri"/>
        <family val="2"/>
      </rPr>
      <t>s</t>
    </r>
  </si>
  <si>
    <r>
      <t>e</t>
    </r>
    <r>
      <rPr>
        <vertAlign val="subscript"/>
        <sz val="11"/>
        <color rgb="FF000000"/>
        <rFont val="Calibri"/>
        <family val="2"/>
      </rPr>
      <t>s</t>
    </r>
  </si>
  <si>
    <r>
      <t>e</t>
    </r>
    <r>
      <rPr>
        <vertAlign val="subscript"/>
        <sz val="11"/>
        <color rgb="FF000000"/>
        <rFont val="Calibri"/>
        <family val="2"/>
      </rPr>
      <t>a</t>
    </r>
  </si>
  <si>
    <r>
      <t>e</t>
    </r>
    <r>
      <rPr>
        <vertAlign val="subscript"/>
        <sz val="11"/>
        <color rgb="FF000000"/>
        <rFont val="Calibri"/>
        <family val="2"/>
      </rPr>
      <t>a</t>
    </r>
  </si>
  <si>
    <r>
      <t>e</t>
    </r>
    <r>
      <rPr>
        <vertAlign val="subscript"/>
        <sz val="11"/>
        <color rgb="FF000000"/>
        <rFont val="Calibri"/>
        <family val="2"/>
      </rPr>
      <t>avg</t>
    </r>
  </si>
  <si>
    <r>
      <t>VPD</t>
    </r>
    <r>
      <rPr>
        <vertAlign val="subscript"/>
        <sz val="11"/>
        <color rgb="FF000000"/>
        <rFont val="Calibri"/>
        <family val="2"/>
      </rPr>
      <t>avg</t>
    </r>
  </si>
  <si>
    <r>
      <t>R</t>
    </r>
    <r>
      <rPr>
        <vertAlign val="subscript"/>
        <sz val="11"/>
        <color rgb="FF000000"/>
        <rFont val="Calibri"/>
        <family val="2"/>
      </rPr>
      <t>b</t>
    </r>
  </si>
  <si>
    <r>
      <t>R</t>
    </r>
    <r>
      <rPr>
        <vertAlign val="subscript"/>
        <sz val="11"/>
        <color rgb="FF000000"/>
        <rFont val="Calibri"/>
        <family val="2"/>
      </rPr>
      <t>n</t>
    </r>
  </si>
  <si>
    <r>
      <t>e</t>
    </r>
    <r>
      <rPr>
        <vertAlign val="subscript"/>
        <sz val="11"/>
        <color rgb="FF000000"/>
        <rFont val="Calibri"/>
        <family val="2"/>
      </rPr>
      <t>s</t>
    </r>
  </si>
  <si>
    <t>Δ</t>
  </si>
  <si>
    <t>ET</t>
  </si>
  <si>
    <t>grass</t>
  </si>
  <si>
    <t>pond</t>
  </si>
  <si>
    <t>soil (wet)</t>
  </si>
  <si>
    <r>
      <t>for T</t>
    </r>
    <r>
      <rPr>
        <vertAlign val="subscript"/>
        <sz val="11"/>
        <color rgb="FF000000"/>
        <rFont val="Calibri"/>
        <family val="2"/>
      </rPr>
      <t>x</t>
    </r>
  </si>
  <si>
    <r>
      <t>for T</t>
    </r>
    <r>
      <rPr>
        <vertAlign val="subscript"/>
        <sz val="11"/>
        <color rgb="FF000000"/>
        <rFont val="Calibri"/>
        <family val="2"/>
      </rPr>
      <t>n</t>
    </r>
  </si>
  <si>
    <r>
      <t>for T</t>
    </r>
    <r>
      <rPr>
        <vertAlign val="subscript"/>
        <sz val="11"/>
        <color rgb="FF000000"/>
        <rFont val="Calibri"/>
        <family val="2"/>
      </rPr>
      <t>x</t>
    </r>
  </si>
  <si>
    <r>
      <t>for T</t>
    </r>
    <r>
      <rPr>
        <vertAlign val="subscript"/>
        <sz val="11"/>
        <color rgb="FF000000"/>
        <rFont val="Calibri"/>
        <family val="2"/>
      </rPr>
      <t>n</t>
    </r>
  </si>
  <si>
    <t>for Tavg</t>
  </si>
  <si>
    <t>inputs</t>
  </si>
  <si>
    <t>units</t>
  </si>
  <si>
    <t>h 0.01</t>
  </si>
  <si>
    <t>-</t>
  </si>
  <si>
    <t>ºC</t>
  </si>
  <si>
    <t>%</t>
  </si>
  <si>
    <t>m/s</t>
  </si>
  <si>
    <t>deg</t>
  </si>
  <si>
    <t>rad</t>
  </si>
  <si>
    <t>hour</t>
  </si>
  <si>
    <t>kPa</t>
  </si>
  <si>
    <t>kPa/K</t>
  </si>
  <si>
    <t>mm/d</t>
  </si>
  <si>
    <t>albedo</t>
  </si>
  <si>
    <t>h</t>
  </si>
  <si>
    <t>m</t>
  </si>
  <si>
    <r>
      <t>r</t>
    </r>
    <r>
      <rPr>
        <vertAlign val="subscript"/>
        <sz val="11"/>
        <color rgb="FF000000"/>
        <rFont val="Calibri"/>
        <family val="2"/>
      </rPr>
      <t>a</t>
    </r>
  </si>
  <si>
    <t>s/m</t>
  </si>
  <si>
    <r>
      <t>r</t>
    </r>
    <r>
      <rPr>
        <vertAlign val="subscript"/>
        <sz val="11"/>
        <color rgb="FF7030A0"/>
        <rFont val="Calibri"/>
        <family val="2"/>
      </rPr>
      <t>c</t>
    </r>
  </si>
  <si>
    <r>
      <t>r</t>
    </r>
    <r>
      <rPr>
        <vertAlign val="subscript"/>
        <sz val="11"/>
        <rFont val="Calibri"/>
        <family val="2"/>
      </rPr>
      <t>c</t>
    </r>
  </si>
  <si>
    <t xml:space="preserve">Latitude </t>
  </si>
  <si>
    <t>degrees</t>
  </si>
  <si>
    <t xml:space="preserve">Altitude </t>
  </si>
  <si>
    <r>
      <rPr>
        <sz val="11"/>
        <color rgb="FF000000"/>
        <rFont val="Calibri"/>
        <family val="2"/>
      </rPr>
      <t>ρ C</t>
    </r>
    <r>
      <rPr>
        <vertAlign val="subscript"/>
        <sz val="11"/>
        <color rgb="FF000000"/>
        <rFont val="Calibri"/>
        <family val="2"/>
      </rPr>
      <t>p</t>
    </r>
  </si>
  <si>
    <r>
      <t>J/K/m</t>
    </r>
    <r>
      <rPr>
        <vertAlign val="superscript"/>
        <sz val="11"/>
        <color rgb="FF000000"/>
        <rFont val="Calibri"/>
        <family val="2"/>
      </rPr>
      <t>3</t>
    </r>
  </si>
  <si>
    <r>
      <t>P</t>
    </r>
    <r>
      <rPr>
        <vertAlign val="subscript"/>
        <sz val="11"/>
        <color rgb="FF000000"/>
        <rFont val="Calibri"/>
        <family val="2"/>
      </rPr>
      <t>at</t>
    </r>
  </si>
  <si>
    <r>
      <t>ET</t>
    </r>
    <r>
      <rPr>
        <vertAlign val="subscript"/>
        <sz val="11"/>
        <color rgb="FF000000"/>
        <rFont val="Calibri"/>
        <family val="2"/>
      </rPr>
      <t xml:space="preserve">0 </t>
    </r>
  </si>
  <si>
    <t>PM-FAO</t>
  </si>
  <si>
    <t>Hargreaves</t>
  </si>
  <si>
    <r>
      <t>K</t>
    </r>
    <r>
      <rPr>
        <vertAlign val="subscript"/>
        <sz val="11"/>
        <color rgb="FF000000"/>
        <rFont val="Calibri"/>
        <family val="2"/>
      </rPr>
      <t>RS</t>
    </r>
  </si>
  <si>
    <t>PM General</t>
  </si>
  <si>
    <t>PE greenhouse</t>
  </si>
  <si>
    <r>
      <t>MJ/m</t>
    </r>
    <r>
      <rPr>
        <vertAlign val="superscript"/>
        <sz val="11"/>
        <color rgb="FF000000"/>
        <rFont val="Calibri"/>
        <family val="2"/>
      </rPr>
      <t>2</t>
    </r>
    <r>
      <rPr>
        <sz val="11"/>
        <color rgb="FF000000"/>
        <rFont val="Calibri"/>
        <family val="2"/>
      </rPr>
      <t>/d</t>
    </r>
  </si>
  <si>
    <t>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</si>
</sst>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1"/>
      <color rgb="FF000000"/>
      <name val="Calibri"/>
    </font>
    <font>
      <sz val="11"/>
      <color rgb="FFC00000"/>
      <name val="Calibri"/>
      <family val="2"/>
    </font>
    <font>
      <sz val="11"/>
      <color rgb="FF7030A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2"/>
      <color rgb="FF000000"/>
      <name val="Times New Roman"/>
      <family val="1"/>
    </font>
    <font>
      <vertAlign val="subscript"/>
      <sz val="11"/>
      <color rgb="FF000000"/>
      <name val="Calibri"/>
      <family val="2"/>
    </font>
    <font>
      <vertAlign val="subscript"/>
      <sz val="11"/>
      <name val="Calibri"/>
      <family val="2"/>
    </font>
    <font>
      <vertAlign val="subscript"/>
      <sz val="11"/>
      <color rgb="FF7030A0"/>
      <name val="Calibri"/>
      <family val="2"/>
    </font>
    <font>
      <sz val="11"/>
      <color rgb="FF000000"/>
      <name val="Calibri"/>
      <family val="2"/>
    </font>
    <font>
      <vertAlign val="superscript"/>
      <sz val="11"/>
      <color rgb="FF000000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rgb="FFB8CCE4"/>
        <bgColor rgb="FFB8CCE4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rgb="FFD8D8D8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rgb="FFFFFF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rgb="FFB8CCE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0" fillId="2" borderId="1" xfId="0" applyFont="1" applyFill="1" applyBorder="1"/>
    <xf numFmtId="0" fontId="0" fillId="0" borderId="1" xfId="0" applyFont="1" applyBorder="1"/>
    <xf numFmtId="0" fontId="1" fillId="3" borderId="1" xfId="0" applyFont="1" applyFill="1" applyBorder="1"/>
    <xf numFmtId="0" fontId="0" fillId="4" borderId="2" xfId="0" applyFont="1" applyFill="1" applyBorder="1"/>
    <xf numFmtId="0" fontId="0" fillId="5" borderId="1" xfId="0" applyFont="1" applyFill="1" applyBorder="1"/>
    <xf numFmtId="0" fontId="4" fillId="5" borderId="1" xfId="0" applyFont="1" applyFill="1" applyBorder="1"/>
    <xf numFmtId="164" fontId="0" fillId="0" borderId="1" xfId="0" applyNumberFormat="1" applyFont="1" applyBorder="1"/>
    <xf numFmtId="2" fontId="0" fillId="0" borderId="1" xfId="0" applyNumberFormat="1" applyFont="1" applyBorder="1"/>
    <xf numFmtId="2" fontId="1" fillId="3" borderId="1" xfId="0" applyNumberFormat="1" applyFont="1" applyFill="1" applyBorder="1"/>
    <xf numFmtId="1" fontId="0" fillId="0" borderId="1" xfId="0" applyNumberFormat="1" applyFont="1" applyBorder="1"/>
    <xf numFmtId="0" fontId="6" fillId="0" borderId="0" xfId="0" applyFont="1"/>
    <xf numFmtId="0" fontId="10" fillId="6" borderId="3" xfId="0" applyFont="1" applyFill="1" applyBorder="1" applyAlignment="1"/>
    <xf numFmtId="0" fontId="10" fillId="0" borderId="0" xfId="0" applyFont="1" applyAlignment="1"/>
    <xf numFmtId="0" fontId="10" fillId="0" borderId="2" xfId="0" applyFont="1" applyFill="1" applyBorder="1" applyAlignment="1"/>
    <xf numFmtId="2" fontId="1" fillId="8" borderId="1" xfId="0" applyNumberFormat="1" applyFont="1" applyFill="1" applyBorder="1"/>
    <xf numFmtId="2" fontId="5" fillId="7" borderId="1" xfId="0" applyNumberFormat="1" applyFont="1" applyFill="1" applyBorder="1"/>
    <xf numFmtId="2" fontId="5" fillId="9" borderId="1" xfId="0" applyNumberFormat="1" applyFont="1" applyFill="1" applyBorder="1"/>
    <xf numFmtId="0" fontId="0" fillId="0" borderId="2" xfId="0" applyFont="1" applyBorder="1"/>
    <xf numFmtId="0" fontId="10" fillId="0" borderId="1" xfId="0" applyFont="1" applyBorder="1"/>
    <xf numFmtId="1" fontId="0" fillId="0" borderId="2" xfId="0" applyNumberFormat="1" applyFont="1" applyBorder="1"/>
    <xf numFmtId="0" fontId="2" fillId="2" borderId="4" xfId="0" applyFont="1" applyFill="1" applyBorder="1"/>
    <xf numFmtId="0" fontId="5" fillId="2" borderId="4" xfId="0" applyFont="1" applyFill="1" applyBorder="1"/>
    <xf numFmtId="0" fontId="0" fillId="0" borderId="4" xfId="0" applyFont="1" applyBorder="1"/>
    <xf numFmtId="164" fontId="0" fillId="4" borderId="4" xfId="0" applyNumberFormat="1" applyFont="1" applyFill="1" applyBorder="1"/>
    <xf numFmtId="0" fontId="0" fillId="4" borderId="4" xfId="0" applyFont="1" applyFill="1" applyBorder="1"/>
    <xf numFmtId="0" fontId="10" fillId="10" borderId="4" xfId="0" applyFont="1" applyFill="1" applyBorder="1" applyAlignment="1"/>
    <xf numFmtId="0" fontId="0" fillId="10" borderId="4" xfId="0" applyFont="1" applyFill="1" applyBorder="1"/>
    <xf numFmtId="0" fontId="0" fillId="11" borderId="1" xfId="0" applyFont="1" applyFill="1" applyBorder="1"/>
    <xf numFmtId="0" fontId="2" fillId="2" borderId="4" xfId="0" applyFont="1" applyFill="1" applyBorder="1" applyAlignment="1">
      <alignment horizontal="center"/>
    </xf>
    <xf numFmtId="0" fontId="3" fillId="0" borderId="4" xfId="0" applyFont="1" applyBorder="1"/>
    <xf numFmtId="0" fontId="0" fillId="5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8</xdr:row>
      <xdr:rowOff>161925</xdr:rowOff>
    </xdr:from>
    <xdr:ext cx="5219700" cy="6762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>
          <a:duotone>
            <a:prstClr val="black"/>
            <a:schemeClr val="accent3">
              <a:tint val="45000"/>
              <a:satMod val="400000"/>
            </a:schemeClr>
          </a:duotone>
        </a:blip>
        <a:stretch>
          <a:fillRect/>
        </a:stretch>
      </xdr:blipFill>
      <xdr:spPr>
        <a:prstGeom prst="rect">
          <a:avLst/>
        </a:prstGeom>
        <a:solidFill>
          <a:schemeClr val="tx2">
            <a:lumMod val="20000"/>
            <a:lumOff val="80000"/>
            <a:alpha val="94000"/>
          </a:schemeClr>
        </a:solidFill>
      </xdr:spPr>
    </xdr:pic>
    <xdr:clientData fLocksWithSheet="0"/>
  </xdr:oneCellAnchor>
  <xdr:oneCellAnchor>
    <xdr:from>
      <xdr:col>0</xdr:col>
      <xdr:colOff>219075</xdr:colOff>
      <xdr:row>13</xdr:row>
      <xdr:rowOff>123825</xdr:rowOff>
    </xdr:from>
    <xdr:ext cx="2047875" cy="409575"/>
    <xdr:pic>
      <xdr:nvPicPr>
        <xdr:cNvPr id="3" name="image2.png"/>
        <xdr:cNvPicPr preferRelativeResize="0"/>
      </xdr:nvPicPr>
      <xdr:blipFill>
        <a:blip xmlns:r="http://schemas.openxmlformats.org/officeDocument/2006/relationships" r:embed="rId2" cstate="print">
          <a:duotone>
            <a:prstClr val="black"/>
            <a:schemeClr val="accent3">
              <a:tint val="45000"/>
              <a:satMod val="400000"/>
            </a:schemeClr>
          </a:duotone>
        </a:blip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104775</xdr:colOff>
      <xdr:row>16</xdr:row>
      <xdr:rowOff>95250</xdr:rowOff>
    </xdr:from>
    <xdr:ext cx="4733925" cy="657225"/>
    <xdr:pic>
      <xdr:nvPicPr>
        <xdr:cNvPr id="4" name="image3.png"/>
        <xdr:cNvPicPr preferRelativeResize="0"/>
      </xdr:nvPicPr>
      <xdr:blipFill>
        <a:blip xmlns:r="http://schemas.openxmlformats.org/officeDocument/2006/relationships" r:embed="rId3" cstate="print">
          <a:duotone>
            <a:prstClr val="black"/>
            <a:schemeClr val="accent3">
              <a:tint val="45000"/>
              <a:satMod val="400000"/>
            </a:schemeClr>
          </a:duotone>
        </a:blip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152400</xdr:colOff>
      <xdr:row>20</xdr:row>
      <xdr:rowOff>171450</xdr:rowOff>
    </xdr:from>
    <xdr:ext cx="5524500" cy="409575"/>
    <xdr:pic>
      <xdr:nvPicPr>
        <xdr:cNvPr id="5" name="image4.png"/>
        <xdr:cNvPicPr preferRelativeResize="0"/>
      </xdr:nvPicPr>
      <xdr:blipFill>
        <a:blip xmlns:r="http://schemas.openxmlformats.org/officeDocument/2006/relationships" r:embed="rId4" cstate="print">
          <a:duotone>
            <a:prstClr val="black"/>
            <a:schemeClr val="accent3">
              <a:tint val="45000"/>
              <a:satMod val="400000"/>
            </a:schemeClr>
          </a:duotone>
        </a:blip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47625</xdr:colOff>
      <xdr:row>12</xdr:row>
      <xdr:rowOff>152400</xdr:rowOff>
    </xdr:from>
    <xdr:ext cx="914400" cy="666750"/>
    <xdr:pic>
      <xdr:nvPicPr>
        <xdr:cNvPr id="6" name="image5.png"/>
        <xdr:cNvPicPr preferRelativeResize="0"/>
      </xdr:nvPicPr>
      <xdr:blipFill>
        <a:blip xmlns:r="http://schemas.openxmlformats.org/officeDocument/2006/relationships" r:embed="rId5" cstate="print">
          <a:duotone>
            <a:prstClr val="black"/>
            <a:schemeClr val="accent3">
              <a:tint val="45000"/>
              <a:satMod val="400000"/>
            </a:schemeClr>
          </a:duotone>
        </a:blip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142875</xdr:colOff>
      <xdr:row>24</xdr:row>
      <xdr:rowOff>104775</xdr:rowOff>
    </xdr:from>
    <xdr:ext cx="2295525" cy="790575"/>
    <xdr:pic>
      <xdr:nvPicPr>
        <xdr:cNvPr id="7" name="image6.png"/>
        <xdr:cNvPicPr preferRelativeResize="0"/>
      </xdr:nvPicPr>
      <xdr:blipFill>
        <a:blip xmlns:r="http://schemas.openxmlformats.org/officeDocument/2006/relationships" r:embed="rId6" cstate="print">
          <a:duotone>
            <a:prstClr val="black"/>
            <a:schemeClr val="accent3">
              <a:tint val="45000"/>
              <a:satMod val="400000"/>
            </a:schemeClr>
          </a:duotone>
        </a:blip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15</xdr:col>
      <xdr:colOff>295275</xdr:colOff>
      <xdr:row>9</xdr:row>
      <xdr:rowOff>85725</xdr:rowOff>
    </xdr:from>
    <xdr:ext cx="1952625" cy="561975"/>
    <xdr:pic>
      <xdr:nvPicPr>
        <xdr:cNvPr id="8" name="image7.png"/>
        <xdr:cNvPicPr preferRelativeResize="0"/>
      </xdr:nvPicPr>
      <xdr:blipFill>
        <a:blip xmlns:r="http://schemas.openxmlformats.org/officeDocument/2006/relationships" r:embed="rId7" cstate="print">
          <a:duotone>
            <a:prstClr val="black"/>
            <a:schemeClr val="accent3">
              <a:tint val="45000"/>
              <a:satMod val="400000"/>
            </a:schemeClr>
          </a:duotone>
        </a:blip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15</xdr:col>
      <xdr:colOff>123825</xdr:colOff>
      <xdr:row>13</xdr:row>
      <xdr:rowOff>38100</xdr:rowOff>
    </xdr:from>
    <xdr:ext cx="2724150" cy="619125"/>
    <xdr:pic>
      <xdr:nvPicPr>
        <xdr:cNvPr id="9" name="image8.png"/>
        <xdr:cNvPicPr preferRelativeResize="0"/>
      </xdr:nvPicPr>
      <xdr:blipFill>
        <a:blip xmlns:r="http://schemas.openxmlformats.org/officeDocument/2006/relationships" r:embed="rId8" cstate="print">
          <a:duotone>
            <a:prstClr val="black"/>
            <a:schemeClr val="accent3">
              <a:tint val="45000"/>
              <a:satMod val="400000"/>
            </a:schemeClr>
          </a:duotone>
        </a:blip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152400</xdr:colOff>
      <xdr:row>17</xdr:row>
      <xdr:rowOff>9525</xdr:rowOff>
    </xdr:from>
    <xdr:ext cx="5419725" cy="638175"/>
    <xdr:pic>
      <xdr:nvPicPr>
        <xdr:cNvPr id="10" name="image9.png"/>
        <xdr:cNvPicPr preferRelativeResize="0"/>
      </xdr:nvPicPr>
      <xdr:blipFill>
        <a:blip xmlns:r="http://schemas.openxmlformats.org/officeDocument/2006/relationships" r:embed="rId9" cstate="print">
          <a:duotone>
            <a:prstClr val="black"/>
            <a:schemeClr val="accent3">
              <a:tint val="45000"/>
              <a:satMod val="400000"/>
            </a:schemeClr>
          </a:duotone>
        </a:blip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19050</xdr:colOff>
      <xdr:row>29</xdr:row>
      <xdr:rowOff>161925</xdr:rowOff>
    </xdr:from>
    <xdr:ext cx="5324475" cy="771525"/>
    <xdr:pic>
      <xdr:nvPicPr>
        <xdr:cNvPr id="11" name="image11.png"/>
        <xdr:cNvPicPr preferRelativeResize="0"/>
      </xdr:nvPicPr>
      <xdr:blipFill>
        <a:blip xmlns:r="http://schemas.openxmlformats.org/officeDocument/2006/relationships" r:embed="rId10" cstate="print">
          <a:duotone>
            <a:prstClr val="black"/>
            <a:schemeClr val="accent3">
              <a:tint val="45000"/>
              <a:satMod val="400000"/>
            </a:schemeClr>
          </a:duotone>
        </a:blip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142875</xdr:colOff>
      <xdr:row>34</xdr:row>
      <xdr:rowOff>28575</xdr:rowOff>
    </xdr:from>
    <xdr:ext cx="2724150" cy="457200"/>
    <xdr:pic>
      <xdr:nvPicPr>
        <xdr:cNvPr id="12" name="image10.png"/>
        <xdr:cNvPicPr preferRelativeResize="0"/>
      </xdr:nvPicPr>
      <xdr:blipFill>
        <a:blip xmlns:r="http://schemas.openxmlformats.org/officeDocument/2006/relationships" r:embed="rId11" cstate="print">
          <a:duotone>
            <a:prstClr val="black"/>
            <a:schemeClr val="accent3">
              <a:tint val="45000"/>
              <a:satMod val="400000"/>
            </a:schemeClr>
          </a:duotone>
        </a:blip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17</xdr:col>
      <xdr:colOff>276225</xdr:colOff>
      <xdr:row>22</xdr:row>
      <xdr:rowOff>47625</xdr:rowOff>
    </xdr:from>
    <xdr:ext cx="6867525" cy="1533525"/>
    <xdr:pic>
      <xdr:nvPicPr>
        <xdr:cNvPr id="13" name="image13.png"/>
        <xdr:cNvPicPr preferRelativeResize="0"/>
      </xdr:nvPicPr>
      <xdr:blipFill>
        <a:blip xmlns:r="http://schemas.openxmlformats.org/officeDocument/2006/relationships" r:embed="rId12" cstate="print">
          <a:duotone>
            <a:prstClr val="black"/>
            <a:schemeClr val="accent6">
              <a:tint val="45000"/>
              <a:satMod val="400000"/>
            </a:schemeClr>
          </a:duotone>
        </a:blip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29</xdr:col>
      <xdr:colOff>342900</xdr:colOff>
      <xdr:row>32</xdr:row>
      <xdr:rowOff>171450</xdr:rowOff>
    </xdr:from>
    <xdr:ext cx="2962275" cy="647700"/>
    <xdr:pic>
      <xdr:nvPicPr>
        <xdr:cNvPr id="14" name="image12.png"/>
        <xdr:cNvPicPr preferRelativeResize="0"/>
      </xdr:nvPicPr>
      <xdr:blipFill>
        <a:blip xmlns:r="http://schemas.openxmlformats.org/officeDocument/2006/relationships" r:embed="rId13" cstate="print">
          <a:duotone>
            <a:prstClr val="black"/>
            <a:schemeClr val="accent3">
              <a:tint val="45000"/>
              <a:satMod val="400000"/>
            </a:schemeClr>
          </a:duotone>
        </a:blip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27</xdr:col>
      <xdr:colOff>447675</xdr:colOff>
      <xdr:row>17</xdr:row>
      <xdr:rowOff>28575</xdr:rowOff>
    </xdr:from>
    <xdr:ext cx="4943475" cy="638175"/>
    <xdr:pic>
      <xdr:nvPicPr>
        <xdr:cNvPr id="15" name="image15.png"/>
        <xdr:cNvPicPr preferRelativeResize="0"/>
      </xdr:nvPicPr>
      <xdr:blipFill>
        <a:blip xmlns:r="http://schemas.openxmlformats.org/officeDocument/2006/relationships" r:embed="rId14" cstate="print">
          <a:duotone>
            <a:prstClr val="black"/>
            <a:schemeClr val="accent3">
              <a:tint val="45000"/>
              <a:satMod val="400000"/>
            </a:schemeClr>
          </a:duotone>
        </a:blip>
        <a:stretch>
          <a:fillRect/>
        </a:stretch>
      </xdr:blipFill>
      <xdr:spPr>
        <a:xfrm>
          <a:off x="11820525" y="3486150"/>
          <a:ext cx="4943475" cy="638175"/>
        </a:xfrm>
        <a:prstGeom prst="rect">
          <a:avLst/>
        </a:prstGeom>
        <a:noFill/>
      </xdr:spPr>
    </xdr:pic>
    <xdr:clientData fLocksWithSheet="0"/>
  </xdr:oneCellAnchor>
  <xdr:oneCellAnchor>
    <xdr:from>
      <xdr:col>21</xdr:col>
      <xdr:colOff>114300</xdr:colOff>
      <xdr:row>9</xdr:row>
      <xdr:rowOff>66675</xdr:rowOff>
    </xdr:from>
    <xdr:ext cx="2009775" cy="542925"/>
    <xdr:pic>
      <xdr:nvPicPr>
        <xdr:cNvPr id="16" name="image14.png"/>
        <xdr:cNvPicPr preferRelativeResize="0"/>
      </xdr:nvPicPr>
      <xdr:blipFill>
        <a:blip xmlns:r="http://schemas.openxmlformats.org/officeDocument/2006/relationships" r:embed="rId15" cstate="print">
          <a:duotone>
            <a:prstClr val="black"/>
            <a:schemeClr val="accent3">
              <a:tint val="45000"/>
              <a:satMod val="400000"/>
            </a:schemeClr>
          </a:duotone>
        </a:blip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15</xdr:col>
      <xdr:colOff>180975</xdr:colOff>
      <xdr:row>32</xdr:row>
      <xdr:rowOff>95250</xdr:rowOff>
    </xdr:from>
    <xdr:ext cx="5314950" cy="800100"/>
    <xdr:pic>
      <xdr:nvPicPr>
        <xdr:cNvPr id="17" name="image16.png"/>
        <xdr:cNvPicPr preferRelativeResize="0"/>
      </xdr:nvPicPr>
      <xdr:blipFill>
        <a:blip xmlns:r="http://schemas.openxmlformats.org/officeDocument/2006/relationships" r:embed="rId16" cstate="print">
          <a:duotone>
            <a:prstClr val="black"/>
            <a:schemeClr val="accent3">
              <a:tint val="45000"/>
              <a:satMod val="400000"/>
            </a:schemeClr>
          </a:duotone>
        </a:blip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7</xdr:row>
      <xdr:rowOff>133350</xdr:rowOff>
    </xdr:from>
    <xdr:ext cx="7448550" cy="1533525"/>
    <xdr:sp macro="" textlink="">
      <xdr:nvSpPr>
        <xdr:cNvPr id="3" name="Shape 3"/>
        <xdr:cNvSpPr txBox="1"/>
      </xdr:nvSpPr>
      <xdr:spPr>
        <a:xfrm>
          <a:off x="1626488" y="3018000"/>
          <a:ext cx="7439025" cy="1524001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2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This worksheet is available for free. Send your request to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2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2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fvillalobos@uco.es</a:t>
          </a:r>
          <a:endParaRPr sz="2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1000"/>
  <sheetViews>
    <sheetView tabSelected="1" workbookViewId="0">
      <selection activeCell="AG6" sqref="AG6"/>
    </sheetView>
  </sheetViews>
  <sheetFormatPr defaultColWidth="14.42578125" defaultRowHeight="15" customHeight="1" x14ac:dyDescent="0.25"/>
  <cols>
    <col min="1" max="1" width="4.7109375" customWidth="1"/>
    <col min="2" max="2" width="5.85546875" customWidth="1"/>
    <col min="3" max="3" width="5.140625" customWidth="1"/>
    <col min="4" max="4" width="6.28515625" customWidth="1"/>
    <col min="5" max="5" width="3.85546875" customWidth="1"/>
    <col min="6" max="6" width="4.42578125" customWidth="1"/>
    <col min="7" max="7" width="4.7109375" customWidth="1"/>
    <col min="8" max="8" width="9.140625" customWidth="1"/>
    <col min="9" max="9" width="5.28515625" customWidth="1"/>
    <col min="10" max="10" width="5.7109375" customWidth="1"/>
    <col min="11" max="11" width="4.7109375" customWidth="1"/>
    <col min="12" max="12" width="4.85546875" customWidth="1"/>
    <col min="13" max="13" width="9" customWidth="1"/>
    <col min="14" max="14" width="4.42578125" customWidth="1"/>
    <col min="15" max="15" width="4.85546875" customWidth="1"/>
    <col min="16" max="18" width="6" customWidth="1"/>
    <col min="19" max="19" width="5.85546875" customWidth="1"/>
    <col min="20" max="20" width="6.5703125" customWidth="1"/>
    <col min="21" max="21" width="7" customWidth="1"/>
    <col min="22" max="22" width="8.85546875" customWidth="1"/>
    <col min="23" max="23" width="9.140625" customWidth="1"/>
    <col min="24" max="24" width="8.140625" customWidth="1"/>
    <col min="25" max="27" width="8" customWidth="1"/>
    <col min="28" max="28" width="8.5703125" customWidth="1"/>
    <col min="29" max="29" width="10.7109375" customWidth="1"/>
    <col min="30" max="30" width="13.42578125" customWidth="1"/>
    <col min="31" max="31" width="8.7109375" customWidth="1"/>
    <col min="32" max="32" width="11.28515625" customWidth="1"/>
    <col min="33" max="33" width="10.7109375" customWidth="1"/>
    <col min="34" max="34" width="8.7109375" customWidth="1"/>
    <col min="35" max="35" width="8.140625" customWidth="1"/>
  </cols>
  <sheetData>
    <row r="1" spans="1:35" ht="1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2" t="s">
        <v>8</v>
      </c>
      <c r="K1" t="s">
        <v>9</v>
      </c>
      <c r="L1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t="s">
        <v>19</v>
      </c>
      <c r="V1" t="s">
        <v>20</v>
      </c>
      <c r="W1" t="s">
        <v>21</v>
      </c>
      <c r="X1" s="2" t="s">
        <v>22</v>
      </c>
      <c r="Y1" s="2" t="s">
        <v>23</v>
      </c>
      <c r="Z1" s="2" t="s">
        <v>56</v>
      </c>
      <c r="AA1" s="2" t="s">
        <v>49</v>
      </c>
      <c r="AB1" s="12" t="s">
        <v>59</v>
      </c>
      <c r="AC1" s="12" t="s">
        <v>59</v>
      </c>
      <c r="AD1" s="12" t="s">
        <v>59</v>
      </c>
      <c r="AE1" s="3" t="s">
        <v>24</v>
      </c>
      <c r="AF1" s="18"/>
    </row>
    <row r="2" spans="1:35" ht="18" x14ac:dyDescent="0.35">
      <c r="A2" s="1"/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2" t="s">
        <v>28</v>
      </c>
      <c r="Q2" s="2" t="s">
        <v>29</v>
      </c>
      <c r="R2" s="2" t="s">
        <v>30</v>
      </c>
      <c r="S2" s="2" t="s">
        <v>31</v>
      </c>
      <c r="T2" s="2"/>
      <c r="U2" s="2"/>
      <c r="V2" s="2"/>
      <c r="W2" s="2"/>
      <c r="X2" s="2" t="s">
        <v>32</v>
      </c>
      <c r="Y2" s="2" t="s">
        <v>32</v>
      </c>
      <c r="AA2" s="18"/>
      <c r="AB2" s="13" t="s">
        <v>60</v>
      </c>
      <c r="AC2" s="13" t="s">
        <v>61</v>
      </c>
      <c r="AD2" s="14" t="s">
        <v>64</v>
      </c>
      <c r="AE2" s="3" t="s">
        <v>63</v>
      </c>
      <c r="AG2" s="29" t="s">
        <v>33</v>
      </c>
      <c r="AH2" s="30"/>
      <c r="AI2" s="21" t="s">
        <v>34</v>
      </c>
    </row>
    <row r="3" spans="1:35" ht="17.25" x14ac:dyDescent="0.25">
      <c r="A3" s="2" t="s">
        <v>36</v>
      </c>
      <c r="B3" s="2" t="s">
        <v>37</v>
      </c>
      <c r="C3" s="2" t="s">
        <v>37</v>
      </c>
      <c r="D3" s="2" t="s">
        <v>37</v>
      </c>
      <c r="E3" s="2" t="s">
        <v>38</v>
      </c>
      <c r="F3" s="2" t="s">
        <v>38</v>
      </c>
      <c r="G3" s="2" t="s">
        <v>39</v>
      </c>
      <c r="H3" s="19" t="s">
        <v>65</v>
      </c>
      <c r="I3" s="2" t="s">
        <v>40</v>
      </c>
      <c r="J3" s="2" t="s">
        <v>41</v>
      </c>
      <c r="K3" s="2" t="s">
        <v>41</v>
      </c>
      <c r="L3" s="2" t="s">
        <v>36</v>
      </c>
      <c r="M3" s="19" t="s">
        <v>65</v>
      </c>
      <c r="N3" s="2" t="s">
        <v>36</v>
      </c>
      <c r="O3" s="2" t="s">
        <v>42</v>
      </c>
      <c r="P3" s="2" t="s">
        <v>43</v>
      </c>
      <c r="Q3" s="2" t="s">
        <v>43</v>
      </c>
      <c r="R3" s="2" t="s">
        <v>43</v>
      </c>
      <c r="S3" s="2" t="s">
        <v>43</v>
      </c>
      <c r="T3" s="2" t="s">
        <v>43</v>
      </c>
      <c r="U3" s="2" t="s">
        <v>43</v>
      </c>
      <c r="V3" s="19" t="s">
        <v>65</v>
      </c>
      <c r="W3" s="19" t="s">
        <v>65</v>
      </c>
      <c r="X3" s="2" t="s">
        <v>43</v>
      </c>
      <c r="Y3" s="2" t="s">
        <v>44</v>
      </c>
      <c r="Z3" s="13" t="s">
        <v>57</v>
      </c>
      <c r="AA3" s="2" t="s">
        <v>50</v>
      </c>
      <c r="AB3" s="13" t="s">
        <v>45</v>
      </c>
      <c r="AC3" s="13" t="s">
        <v>45</v>
      </c>
      <c r="AD3" s="13" t="s">
        <v>45</v>
      </c>
      <c r="AE3" s="3" t="s">
        <v>45</v>
      </c>
      <c r="AG3" s="21" t="s">
        <v>46</v>
      </c>
      <c r="AH3" s="5">
        <v>0.14000000000000001</v>
      </c>
      <c r="AI3" s="21" t="s">
        <v>36</v>
      </c>
    </row>
    <row r="4" spans="1:35" x14ac:dyDescent="0.25">
      <c r="A4" s="1">
        <v>180</v>
      </c>
      <c r="B4" s="1">
        <v>35</v>
      </c>
      <c r="C4" s="1">
        <v>15</v>
      </c>
      <c r="D4" s="28">
        <f t="shared" ref="D4:D7" si="0">(B4+C4)/2</f>
        <v>25</v>
      </c>
      <c r="E4" s="1">
        <v>70</v>
      </c>
      <c r="F4" s="1">
        <v>30</v>
      </c>
      <c r="G4" s="1">
        <v>2</v>
      </c>
      <c r="H4" s="1">
        <v>30</v>
      </c>
      <c r="I4" s="7">
        <f t="shared" ref="I4:I7" si="1">23.45*COS(2*3.1416/365*(A4-172))</f>
        <v>23.227984965810336</v>
      </c>
      <c r="J4" s="8">
        <f t="shared" ref="J4:J7" si="2">I4*3.1416/180</f>
        <v>0.40540576426994301</v>
      </c>
      <c r="K4" s="8">
        <f>ACOS(-TAN($AH$7*3.1416/180)*TAN(J4))</f>
        <v>1.9108179065913065</v>
      </c>
      <c r="L4" s="8">
        <f t="shared" ref="L4:L7" si="3">1+0.033*COS(2*3.1416/365*A4)</f>
        <v>0.96703054391542176</v>
      </c>
      <c r="M4" s="7">
        <f>37.4*L4*(SIN($AH$7*3.1416/180)*SIN(J4)*K4+COS($AH$7*3.1416/180)*COS(J4)*SIN(K4))</f>
        <v>41.464847575552248</v>
      </c>
      <c r="N4" s="8">
        <f t="shared" ref="N4:N7" si="4">MIN(1,MAX(0,2*(H4/M4-0.25)))</f>
        <v>0.94700881609838872</v>
      </c>
      <c r="O4" s="7">
        <f t="shared" ref="O4:O7" si="5">K4*2*12/3.1416</f>
        <v>14.597539393363686</v>
      </c>
      <c r="P4" s="8">
        <f t="shared" ref="P4:Q4" si="6">0.6108*EXP(17.27*B4/(237.3+B4))</f>
        <v>5.6226812384961216</v>
      </c>
      <c r="Q4" s="8">
        <f t="shared" si="6"/>
        <v>1.7053462321157722</v>
      </c>
      <c r="R4" s="8">
        <f t="shared" ref="R4:R7" si="7">P4*F4/100</f>
        <v>1.6868043715488363</v>
      </c>
      <c r="S4" s="8">
        <f t="shared" ref="S4:S7" si="8">Q4*E4/100</f>
        <v>1.1937423624810406</v>
      </c>
      <c r="T4" s="8">
        <f t="shared" ref="T4:T7" si="9">0.5*(R4+S4)</f>
        <v>1.4402733670149384</v>
      </c>
      <c r="U4" s="8">
        <f t="shared" ref="U4:U7" si="10">0.5*(P4+Q4)-T4</f>
        <v>2.2237403682910086</v>
      </c>
      <c r="V4" s="8">
        <f t="shared" ref="V4:V7" si="11">(0.1+0.9*N4)*(0.34-0.14*SQRT(T4))*0.0000000049*(273+D4)^4</f>
        <v>6.3288779701762579</v>
      </c>
      <c r="W4" s="8">
        <f>(1-$AH$3)*H4-V4</f>
        <v>19.471122029823743</v>
      </c>
      <c r="X4" s="8">
        <f t="shared" ref="X4:X7" si="12">0.6108*EXP(17.27*D4/(237.3+D4))</f>
        <v>3.1677777175068473</v>
      </c>
      <c r="Y4" s="8">
        <f t="shared" ref="Y4:Y7" si="13">4098*X4/(237.3+D4)^2</f>
        <v>0.18868182684282603</v>
      </c>
      <c r="Z4" s="10">
        <f>29000*$AH$9/8.31/(D4+273)*(1.01+0.622*T4/($AH$9-T4))</f>
        <v>1194.6480418658741</v>
      </c>
      <c r="AA4" s="7">
        <f>LN(($AH$6-0.65*$AH$4)/0.13/$AH$4)*LN(($AH$6-0.65*$AH$4)/0.13/$AH$4/0.2)/0.4^2/G4</f>
        <v>205.03768018451174</v>
      </c>
      <c r="AB4" s="9">
        <f>(Y4*W4+0.5*U4*G4)/2.45/(Y4+0.067*(1+0.33*G4))</f>
        <v>8.0265548633014134</v>
      </c>
      <c r="AC4" s="16">
        <f>0.00552*M4*(D4+17.8)*SQRT(B4-C4)*$AH$11</f>
        <v>7.009675288861807</v>
      </c>
      <c r="AD4" s="17">
        <f>0.68/2.45*Y4/(0.067+Y4)*0.7*H4</f>
        <v>4.3012267184041919</v>
      </c>
      <c r="AE4" s="15">
        <f>(Y4*W4+0.0864*Z4*U4/AA4)/(Y4+0.067*(1+$AH$5/AA4))/2.45</f>
        <v>7.4611696330427764</v>
      </c>
      <c r="AF4" s="20"/>
      <c r="AG4" s="21" t="s">
        <v>47</v>
      </c>
      <c r="AH4" s="5">
        <v>0.01</v>
      </c>
      <c r="AI4" s="21" t="s">
        <v>48</v>
      </c>
    </row>
    <row r="5" spans="1:35" ht="18" x14ac:dyDescent="0.35">
      <c r="A5" s="1">
        <v>180</v>
      </c>
      <c r="B5" s="1">
        <v>27.5</v>
      </c>
      <c r="C5" s="1">
        <v>22.5</v>
      </c>
      <c r="D5" s="28">
        <f t="shared" si="0"/>
        <v>25</v>
      </c>
      <c r="E5" s="1">
        <v>80</v>
      </c>
      <c r="F5" s="1">
        <v>40</v>
      </c>
      <c r="G5" s="1">
        <v>3</v>
      </c>
      <c r="H5" s="1">
        <v>10</v>
      </c>
      <c r="I5" s="7">
        <f t="shared" si="1"/>
        <v>23.227984965810336</v>
      </c>
      <c r="J5" s="8">
        <f t="shared" si="2"/>
        <v>0.40540576426994301</v>
      </c>
      <c r="K5" s="8">
        <f>ACOS(-TAN($AH$7*3.1416/180)*TAN(J5))</f>
        <v>1.9108179065913065</v>
      </c>
      <c r="L5" s="8">
        <f t="shared" si="3"/>
        <v>0.96703054391542176</v>
      </c>
      <c r="M5" s="7">
        <f>37.4*L5*(SIN($AH$7*3.1416/180)*SIN(J5)*K5+COS($AH$7*3.1416/180)*COS(J5)*SIN(K5))</f>
        <v>41.464847575552248</v>
      </c>
      <c r="N5" s="8">
        <f t="shared" si="4"/>
        <v>0</v>
      </c>
      <c r="O5" s="7">
        <f t="shared" si="5"/>
        <v>14.597539393363686</v>
      </c>
      <c r="P5" s="8">
        <f t="shared" ref="P5:Q5" si="14">0.6108*EXP(17.27*B5/(237.3+B5))</f>
        <v>3.671270209291702</v>
      </c>
      <c r="Q5" s="8">
        <f t="shared" si="14"/>
        <v>2.7255876066054592</v>
      </c>
      <c r="R5" s="8">
        <f t="shared" si="7"/>
        <v>1.4685080837166808</v>
      </c>
      <c r="S5" s="8">
        <f t="shared" si="8"/>
        <v>2.1804700852843673</v>
      </c>
      <c r="T5" s="8">
        <f t="shared" si="9"/>
        <v>1.8244890845005242</v>
      </c>
      <c r="U5" s="8">
        <f t="shared" si="10"/>
        <v>1.3739398234480564</v>
      </c>
      <c r="V5" s="8">
        <f t="shared" si="11"/>
        <v>0.58309783179322383</v>
      </c>
      <c r="W5" s="8">
        <f>(1-$AH$3)*H5-V5</f>
        <v>8.0169021682067765</v>
      </c>
      <c r="X5" s="8">
        <f t="shared" si="12"/>
        <v>3.1677777175068473</v>
      </c>
      <c r="Y5" s="8">
        <f t="shared" si="13"/>
        <v>0.18868182684282603</v>
      </c>
      <c r="Z5" s="10">
        <f>29000*$AH$9/8.31/(D5+273)*(1.01+0.622*T5/($AH$9-T5))</f>
        <v>1197.5402436890738</v>
      </c>
      <c r="AA5" s="7">
        <f t="shared" ref="AA5:AA7" si="15">LN(($AH$6-0.65*$AH$4)/0.13/$AH$4)*LN(($AH$6-0.65*$AH$4)/0.13/$AH$4/0.2)/0.4^2/G5</f>
        <v>136.6917867896745</v>
      </c>
      <c r="AB5" s="9">
        <f t="shared" ref="AB5:AB7" si="16">(Y5*W5+0.5*U5*G5)/2.45/(Y5+0.067*(1+0.33*G5))</f>
        <v>4.529626356320267</v>
      </c>
      <c r="AC5" s="16">
        <f t="shared" ref="AC5:AC7" si="17">0.00552*M5*(D5+17.8)*SQRT(B5-C5)*$AH$11</f>
        <v>3.5048376444309035</v>
      </c>
      <c r="AD5" s="17">
        <f t="shared" ref="AD5:AD7" si="18">0.68/2.45*Y5/(0.067+Y5)*0.7*H5</f>
        <v>1.4337422394680641</v>
      </c>
      <c r="AE5" s="15">
        <f>(Y5*W5+0.0864*Z5*U5/AA5)/(Y5+0.067*(1+$AH$5/AA5))/2.45</f>
        <v>3.9244842203881221</v>
      </c>
      <c r="AF5" s="20"/>
      <c r="AG5" s="21" t="s">
        <v>51</v>
      </c>
      <c r="AH5" s="5">
        <v>20</v>
      </c>
      <c r="AI5" s="21" t="s">
        <v>50</v>
      </c>
    </row>
    <row r="6" spans="1:35" x14ac:dyDescent="0.25">
      <c r="A6" s="1">
        <v>30</v>
      </c>
      <c r="B6" s="1">
        <v>16</v>
      </c>
      <c r="C6" s="1">
        <v>0</v>
      </c>
      <c r="D6" s="28">
        <f t="shared" si="0"/>
        <v>8</v>
      </c>
      <c r="E6" s="1">
        <v>98</v>
      </c>
      <c r="F6" s="1">
        <v>60</v>
      </c>
      <c r="G6" s="1">
        <v>4</v>
      </c>
      <c r="H6" s="1">
        <v>14</v>
      </c>
      <c r="I6" s="7">
        <f t="shared" si="1"/>
        <v>-17.978235375107761</v>
      </c>
      <c r="J6" s="8">
        <f t="shared" si="2"/>
        <v>-0.31378013474688082</v>
      </c>
      <c r="K6" s="8">
        <f>ACOS(-TAN($AH$7*3.1416/180)*TAN(J6))</f>
        <v>1.3158813488142538</v>
      </c>
      <c r="L6" s="8">
        <f t="shared" si="3"/>
        <v>1.0286964301705928</v>
      </c>
      <c r="M6" s="7">
        <f>37.4*L6*(SIN($AH$7*3.1416/180)*SIN(J6)*K6+COS($AH$7*3.1416/180)*COS(J6)*SIN(K6))</f>
        <v>18.37397460846995</v>
      </c>
      <c r="N6" s="8">
        <f t="shared" si="4"/>
        <v>1</v>
      </c>
      <c r="O6" s="7">
        <f t="shared" si="5"/>
        <v>10.052569509658165</v>
      </c>
      <c r="P6" s="8">
        <f t="shared" ref="P6:Q6" si="19">0.6108*EXP(17.27*B6/(237.3+B6))</f>
        <v>1.8182866804855506</v>
      </c>
      <c r="Q6" s="8">
        <f t="shared" si="19"/>
        <v>0.61080000000000001</v>
      </c>
      <c r="R6" s="8">
        <f t="shared" si="7"/>
        <v>1.0909720082913303</v>
      </c>
      <c r="S6" s="8">
        <f t="shared" si="8"/>
        <v>0.598584</v>
      </c>
      <c r="T6" s="8">
        <f t="shared" si="9"/>
        <v>0.84477800414566517</v>
      </c>
      <c r="U6" s="8">
        <f t="shared" si="10"/>
        <v>0.36976533609711004</v>
      </c>
      <c r="V6" s="8">
        <f t="shared" si="11"/>
        <v>6.4560828784639961</v>
      </c>
      <c r="W6" s="8">
        <f>(1-$AH$3)*H6-V6</f>
        <v>5.5839171215360031</v>
      </c>
      <c r="X6" s="8">
        <f t="shared" si="12"/>
        <v>1.0727688258811263</v>
      </c>
      <c r="Y6" s="8">
        <f t="shared" si="13"/>
        <v>7.3060560942138711E-2</v>
      </c>
      <c r="Z6" s="10">
        <f>29000*$AH$9/8.31/(D6+273)*(1.01+0.622*T6/($AH$9-T6))</f>
        <v>1262.2152341678202</v>
      </c>
      <c r="AA6" s="7">
        <f t="shared" si="15"/>
        <v>102.51884009225587</v>
      </c>
      <c r="AB6" s="9">
        <f t="shared" si="16"/>
        <v>2.0497333494978274</v>
      </c>
      <c r="AC6" s="16">
        <f t="shared" si="17"/>
        <v>1.6747186994175081</v>
      </c>
      <c r="AD6" s="17">
        <f t="shared" si="18"/>
        <v>1.418848563977362</v>
      </c>
      <c r="AE6" s="15">
        <f t="shared" ref="AE6:AE7" si="20">(Y6*W6+0.0864*Z6*U6/AA6)/(Y6+0.067*(1+$AH$5/AA6))/2.45</f>
        <v>2.1358364921552502</v>
      </c>
      <c r="AF6" s="20"/>
      <c r="AG6" s="21" t="s">
        <v>66</v>
      </c>
      <c r="AH6" s="31">
        <v>2</v>
      </c>
      <c r="AI6" s="21" t="s">
        <v>48</v>
      </c>
    </row>
    <row r="7" spans="1:35" x14ac:dyDescent="0.25">
      <c r="A7" s="1">
        <v>30</v>
      </c>
      <c r="B7" s="1">
        <v>10</v>
      </c>
      <c r="C7" s="1">
        <v>6</v>
      </c>
      <c r="D7" s="28">
        <f t="shared" si="0"/>
        <v>8</v>
      </c>
      <c r="E7" s="1">
        <v>98</v>
      </c>
      <c r="F7" s="1">
        <v>75</v>
      </c>
      <c r="G7" s="1">
        <v>1</v>
      </c>
      <c r="H7" s="1">
        <v>5</v>
      </c>
      <c r="I7" s="7">
        <f t="shared" si="1"/>
        <v>-17.978235375107761</v>
      </c>
      <c r="J7" s="8">
        <f t="shared" si="2"/>
        <v>-0.31378013474688082</v>
      </c>
      <c r="K7" s="8">
        <f>ACOS(-TAN($AH$7*3.1416/180)*TAN(J7))</f>
        <v>1.3158813488142538</v>
      </c>
      <c r="L7" s="8">
        <f t="shared" si="3"/>
        <v>1.0286964301705928</v>
      </c>
      <c r="M7" s="7">
        <f>37.4*L7*(SIN($AH$7*3.1416/180)*SIN(J7)*K7+COS($AH$7*3.1416/180)*COS(J7)*SIN(K7))</f>
        <v>18.37397460846995</v>
      </c>
      <c r="N7" s="8">
        <f t="shared" si="4"/>
        <v>4.4248058087020814E-2</v>
      </c>
      <c r="O7" s="7">
        <f t="shared" si="5"/>
        <v>10.052569509658165</v>
      </c>
      <c r="P7" s="8">
        <f t="shared" ref="P7:Q7" si="21">0.6108*EXP(17.27*B7/(237.3+B7))</f>
        <v>1.2279626193393784</v>
      </c>
      <c r="Q7" s="8">
        <f t="shared" si="21"/>
        <v>0.93510940339373394</v>
      </c>
      <c r="R7" s="8">
        <f t="shared" si="7"/>
        <v>0.92097196450453378</v>
      </c>
      <c r="S7" s="8">
        <f t="shared" si="8"/>
        <v>0.91640721532585934</v>
      </c>
      <c r="T7" s="8">
        <f t="shared" si="9"/>
        <v>0.91868958991519656</v>
      </c>
      <c r="U7" s="8">
        <f t="shared" si="10"/>
        <v>0.16284642145135964</v>
      </c>
      <c r="V7" s="8">
        <f t="shared" si="11"/>
        <v>0.87916879521450886</v>
      </c>
      <c r="W7" s="8">
        <f>(1-$AH$3)*H7-V7</f>
        <v>3.420831204785491</v>
      </c>
      <c r="X7" s="8">
        <f t="shared" si="12"/>
        <v>1.0727688258811263</v>
      </c>
      <c r="Y7" s="8">
        <f t="shared" si="13"/>
        <v>7.3060560942138711E-2</v>
      </c>
      <c r="Z7" s="10">
        <f>29000*$AH$9/8.31/(D7+273)*(1.01+0.622*T7/($AH$9-T7))</f>
        <v>1262.7963707370543</v>
      </c>
      <c r="AA7" s="7">
        <f t="shared" si="15"/>
        <v>410.07536036902349</v>
      </c>
      <c r="AB7" s="9">
        <f t="shared" si="16"/>
        <v>0.83396967229975971</v>
      </c>
      <c r="AC7" s="16">
        <f t="shared" si="17"/>
        <v>0.83735934970875403</v>
      </c>
      <c r="AD7" s="17">
        <f t="shared" si="18"/>
        <v>0.50673162999191501</v>
      </c>
      <c r="AE7" s="15">
        <f t="shared" si="20"/>
        <v>0.83511781626508741</v>
      </c>
      <c r="AF7" s="20"/>
      <c r="AG7" s="22" t="s">
        <v>53</v>
      </c>
      <c r="AH7" s="22">
        <v>37.85</v>
      </c>
      <c r="AI7" s="22" t="s">
        <v>54</v>
      </c>
    </row>
    <row r="8" spans="1:35" x14ac:dyDescent="0.25">
      <c r="AF8" s="20"/>
      <c r="AG8" s="22" t="s">
        <v>55</v>
      </c>
      <c r="AH8" s="22">
        <v>100</v>
      </c>
      <c r="AI8" s="22" t="s">
        <v>48</v>
      </c>
    </row>
    <row r="9" spans="1:35" ht="15" customHeight="1" x14ac:dyDescent="0.35">
      <c r="AG9" s="23" t="s">
        <v>58</v>
      </c>
      <c r="AH9" s="24">
        <f>101.3*(1-AH8/44308)^5.2568</f>
        <v>100.10391330946584</v>
      </c>
      <c r="AI9" s="25" t="s">
        <v>43</v>
      </c>
    </row>
    <row r="11" spans="1:35" ht="18" x14ac:dyDescent="0.35">
      <c r="AD11" s="4"/>
      <c r="AG11" s="26" t="s">
        <v>62</v>
      </c>
      <c r="AH11" s="27">
        <v>0.16</v>
      </c>
      <c r="AI11" s="21" t="s">
        <v>36</v>
      </c>
    </row>
    <row r="13" spans="1:35" x14ac:dyDescent="0.25">
      <c r="AC13" s="4"/>
      <c r="AF13" s="5"/>
      <c r="AG13" s="5" t="s">
        <v>25</v>
      </c>
      <c r="AH13" s="5" t="s">
        <v>26</v>
      </c>
      <c r="AI13" s="5" t="s">
        <v>27</v>
      </c>
    </row>
    <row r="14" spans="1:35" ht="15" customHeight="1" x14ac:dyDescent="0.25">
      <c r="AF14" s="5"/>
      <c r="AG14" s="5"/>
      <c r="AH14" s="5"/>
      <c r="AI14" s="5" t="s">
        <v>35</v>
      </c>
    </row>
    <row r="15" spans="1:35" ht="15" customHeight="1" x14ac:dyDescent="0.25">
      <c r="AF15" s="6" t="s">
        <v>46</v>
      </c>
      <c r="AG15" s="5">
        <v>0.23</v>
      </c>
      <c r="AH15" s="5">
        <v>0.1</v>
      </c>
      <c r="AI15" s="5">
        <v>0.14000000000000001</v>
      </c>
    </row>
    <row r="16" spans="1:35" ht="15" customHeight="1" x14ac:dyDescent="0.25">
      <c r="AF16" s="6" t="s">
        <v>47</v>
      </c>
      <c r="AG16" s="5">
        <v>0.12</v>
      </c>
      <c r="AH16" s="5">
        <v>1.5E-3</v>
      </c>
      <c r="AI16" s="5">
        <v>0.01</v>
      </c>
    </row>
    <row r="17" spans="29:35" ht="15" customHeight="1" x14ac:dyDescent="0.35">
      <c r="AF17" s="6" t="s">
        <v>52</v>
      </c>
      <c r="AG17" s="5">
        <v>69</v>
      </c>
      <c r="AH17" s="5">
        <v>0</v>
      </c>
      <c r="AI17" s="5">
        <v>20</v>
      </c>
    </row>
    <row r="21" spans="29:35" ht="15.75" customHeight="1" x14ac:dyDescent="0.25"/>
    <row r="22" spans="29:35" ht="15.75" customHeight="1" x14ac:dyDescent="0.25"/>
    <row r="23" spans="29:35" ht="15.75" customHeight="1" x14ac:dyDescent="0.25"/>
    <row r="24" spans="29:35" ht="15.75" customHeight="1" x14ac:dyDescent="0.25">
      <c r="AC24" s="11"/>
    </row>
    <row r="25" spans="29:35" ht="15.75" customHeight="1" x14ac:dyDescent="0.25"/>
    <row r="26" spans="29:35" ht="15.75" customHeight="1" x14ac:dyDescent="0.25"/>
    <row r="27" spans="29:35" ht="15.75" customHeight="1" x14ac:dyDescent="0.25"/>
    <row r="28" spans="29:35" ht="15.75" customHeight="1" x14ac:dyDescent="0.25"/>
    <row r="29" spans="29:35" ht="15.75" customHeight="1" x14ac:dyDescent="0.25"/>
    <row r="30" spans="29:35" ht="15.75" customHeight="1" x14ac:dyDescent="0.25"/>
    <row r="31" spans="29:35" ht="15.75" customHeight="1" x14ac:dyDescent="0.25"/>
    <row r="32" spans="29:35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G2:AH2"/>
  </mergeCells>
  <pageMargins left="0.7" right="0.7" top="0.75" bottom="0.75" header="0" footer="0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4.42578125" defaultRowHeight="15" customHeight="1" x14ac:dyDescent="0.25"/>
  <cols>
    <col min="1" max="26" width="10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4.42578125" defaultRowHeight="15" customHeight="1" x14ac:dyDescent="0.25"/>
  <cols>
    <col min="1" max="26" width="10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versions xmlns="http://schemas.microsoft.com/SolverFoundationForExcel/Version">
  <addinversion>3.1</addinversion>
</versions>
</file>

<file path=customXml/itemProps1.xml><?xml version="1.0" encoding="utf-8"?>
<ds:datastoreItem xmlns:ds="http://schemas.openxmlformats.org/officeDocument/2006/customXml" ds:itemID="{0619826C-E53C-4ED8-A283-F39095DEC2C4}">
  <ds:schemaRefs>
    <ds:schemaRef ds:uri="http://schemas.microsoft.com/SolverFoundationForExcel/Vers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FVILLA5</dc:creator>
  <cp:lastModifiedBy>FV_Remote</cp:lastModifiedBy>
  <dcterms:created xsi:type="dcterms:W3CDTF">2019-05-02T15:25:19Z</dcterms:created>
  <dcterms:modified xsi:type="dcterms:W3CDTF">2021-08-18T08:00:11Z</dcterms:modified>
</cp:coreProperties>
</file>