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0" windowWidth="28215" windowHeight="13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7" i="1" l="1"/>
  <c r="I7" i="1"/>
  <c r="H7" i="1"/>
  <c r="J7" i="1" s="1"/>
  <c r="D7" i="1"/>
  <c r="I6" i="1"/>
  <c r="H6" i="1"/>
  <c r="D6" i="1"/>
  <c r="I5" i="1"/>
  <c r="H5" i="1"/>
  <c r="J5" i="1" s="1"/>
  <c r="D5" i="1"/>
  <c r="I4" i="1"/>
  <c r="H4" i="1"/>
  <c r="D4" i="1"/>
  <c r="K6" i="1" l="1"/>
  <c r="K4" i="1"/>
  <c r="K5" i="1"/>
  <c r="L5" i="1" s="1"/>
  <c r="K7" i="1"/>
  <c r="L7" i="1" s="1"/>
  <c r="J6" i="1"/>
  <c r="J4" i="1"/>
  <c r="L4" i="1" s="1"/>
  <c r="M4" i="1" s="1"/>
  <c r="N4" i="1" s="1"/>
  <c r="P4" i="1" s="1"/>
  <c r="L6" i="1" l="1"/>
  <c r="M7" i="1"/>
  <c r="N7" i="1" s="1"/>
  <c r="P7" i="1" s="1"/>
  <c r="O7" i="1"/>
  <c r="M5" i="1"/>
  <c r="N5" i="1" s="1"/>
  <c r="P5" i="1" s="1"/>
  <c r="O5" i="1"/>
  <c r="O4" i="1"/>
  <c r="M6" i="1"/>
  <c r="N6" i="1" s="1"/>
  <c r="P6" i="1" s="1"/>
  <c r="O6" i="1"/>
</calcChain>
</file>

<file path=xl/sharedStrings.xml><?xml version="1.0" encoding="utf-8"?>
<sst xmlns="http://schemas.openxmlformats.org/spreadsheetml/2006/main" count="66" uniqueCount="52">
  <si>
    <t>DOY</t>
  </si>
  <si>
    <r>
      <t>T</t>
    </r>
    <r>
      <rPr>
        <vertAlign val="subscript"/>
        <sz val="11"/>
        <color rgb="FF000000"/>
        <rFont val="Calibri"/>
        <family val="2"/>
      </rPr>
      <t>x</t>
    </r>
  </si>
  <si>
    <r>
      <t>T</t>
    </r>
    <r>
      <rPr>
        <vertAlign val="subscript"/>
        <sz val="11"/>
        <color rgb="FF000000"/>
        <rFont val="Calibri"/>
        <family val="2"/>
      </rPr>
      <t>n</t>
    </r>
  </si>
  <si>
    <t>Tavg</t>
  </si>
  <si>
    <t>RHx</t>
  </si>
  <si>
    <t>RHn</t>
  </si>
  <si>
    <r>
      <t>R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</si>
  <si>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</si>
  <si>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</si>
  <si>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</si>
  <si>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</si>
  <si>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avg</t>
    </r>
  </si>
  <si>
    <r>
      <t>VPD</t>
    </r>
    <r>
      <rPr>
        <vertAlign val="subscript"/>
        <sz val="11"/>
        <color rgb="FF000000"/>
        <rFont val="Calibri"/>
        <family val="2"/>
      </rPr>
      <t>avg</t>
    </r>
  </si>
  <si>
    <t>grass</t>
  </si>
  <si>
    <t>pond</t>
  </si>
  <si>
    <t>soil (wet)</t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</si>
  <si>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</si>
  <si>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</si>
  <si>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</si>
  <si>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</si>
  <si>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t>inputs</t>
  </si>
  <si>
    <t>units</t>
  </si>
  <si>
    <t>h 0.01</t>
  </si>
  <si>
    <t>-</t>
  </si>
  <si>
    <t>ºC</t>
  </si>
  <si>
    <t>%</t>
  </si>
  <si>
    <t>MJ/m2/d</t>
  </si>
  <si>
    <t>kPa</t>
  </si>
  <si>
    <t>mm/d</t>
  </si>
  <si>
    <t>albedo</t>
  </si>
  <si>
    <t>h</t>
  </si>
  <si>
    <t>m</t>
  </si>
  <si>
    <r>
      <t>r</t>
    </r>
    <r>
      <rPr>
        <vertAlign val="subscript"/>
        <sz val="11"/>
        <rFont val="Calibri"/>
        <family val="2"/>
      </rPr>
      <t>a</t>
    </r>
  </si>
  <si>
    <r>
      <t>r</t>
    </r>
    <r>
      <rPr>
        <vertAlign val="subscript"/>
        <sz val="11"/>
        <rFont val="Calibri"/>
        <family val="2"/>
      </rPr>
      <t>c</t>
    </r>
  </si>
  <si>
    <t xml:space="preserve">Altitude </t>
  </si>
  <si>
    <r>
      <rPr>
        <sz val="11"/>
        <color rgb="FF000000"/>
        <rFont val="Calibri"/>
        <family val="2"/>
      </rPr>
      <t>ρ C</t>
    </r>
    <r>
      <rPr>
        <vertAlign val="subscript"/>
        <sz val="11"/>
        <color rgb="FF000000"/>
        <rFont val="Calibri"/>
        <family val="2"/>
      </rPr>
      <t>p</t>
    </r>
  </si>
  <si>
    <r>
      <t>J/K/m</t>
    </r>
    <r>
      <rPr>
        <vertAlign val="superscript"/>
        <sz val="11"/>
        <color rgb="FF000000"/>
        <rFont val="Calibri"/>
        <family val="2"/>
      </rPr>
      <t>3</t>
    </r>
  </si>
  <si>
    <r>
      <t>P</t>
    </r>
    <r>
      <rPr>
        <vertAlign val="subscript"/>
        <sz val="11"/>
        <color rgb="FF000000"/>
        <rFont val="Calibri"/>
        <family val="2"/>
      </rPr>
      <t>at</t>
    </r>
  </si>
  <si>
    <r>
      <t>VPD</t>
    </r>
    <r>
      <rPr>
        <vertAlign val="subscript"/>
        <sz val="11"/>
        <color rgb="FF000000"/>
        <rFont val="Calibri"/>
        <family val="2"/>
      </rPr>
      <t>dayt</t>
    </r>
  </si>
  <si>
    <t>Fraction int. PAR</t>
  </si>
  <si>
    <t>a</t>
  </si>
  <si>
    <t>b</t>
  </si>
  <si>
    <t>Orange</t>
  </si>
  <si>
    <t>Walnut</t>
  </si>
  <si>
    <t>Apple</t>
  </si>
  <si>
    <t>Olive</t>
  </si>
  <si>
    <t>Apricot</t>
  </si>
  <si>
    <t>Peach</t>
  </si>
  <si>
    <t>Pistachio</t>
  </si>
  <si>
    <r>
      <t>(μE mol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</si>
  <si>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>(μE mol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kPa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</si>
  <si>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>E</t>
    </r>
    <r>
      <rPr>
        <vertAlign val="subscript"/>
        <sz val="11"/>
        <color rgb="FF000000"/>
        <rFont val="Calibr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</si>
</sst>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</font>
    <font>
      <sz val="11"/>
      <color rgb="FF7030A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vertAlign val="subscript"/>
      <sz val="11"/>
      <color rgb="FF000000"/>
      <name val="Calibri"/>
      <family val="2"/>
    </font>
    <font>
      <vertAlign val="subscript"/>
      <sz val="11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2"/>
        <bgColor rgb="FFB8CCE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2" borderId="1" xfId="0" applyFont="1" applyFill="1" applyBorder="1"/>
    <xf numFmtId="0" fontId="0" fillId="0" borderId="1" xfId="0" applyFont="1" applyBorder="1"/>
    <xf numFmtId="0" fontId="0" fillId="3" borderId="2" xfId="0" applyFont="1" applyFill="1" applyBorder="1"/>
    <xf numFmtId="0" fontId="0" fillId="4" borderId="1" xfId="0" applyFont="1" applyFill="1" applyBorder="1"/>
    <xf numFmtId="0" fontId="1" fillId="2" borderId="1" xfId="0" applyFont="1" applyFill="1" applyBorder="1"/>
    <xf numFmtId="0" fontId="1" fillId="3" borderId="2" xfId="0" applyFont="1" applyFill="1" applyBorder="1"/>
    <xf numFmtId="0" fontId="3" fillId="4" borderId="1" xfId="0" applyFont="1" applyFill="1" applyBorder="1"/>
    <xf numFmtId="2" fontId="0" fillId="0" borderId="1" xfId="0" applyNumberFormat="1" applyFont="1" applyBorder="1"/>
    <xf numFmtId="164" fontId="0" fillId="4" borderId="1" xfId="0" applyNumberFormat="1" applyFont="1" applyFill="1" applyBorder="1"/>
    <xf numFmtId="0" fontId="4" fillId="3" borderId="2" xfId="0" applyFont="1" applyFill="1" applyBorder="1"/>
    <xf numFmtId="0" fontId="0" fillId="0" borderId="0" xfId="0" applyFont="1"/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0" fontId="0" fillId="0" borderId="2" xfId="0" applyFont="1" applyBorder="1"/>
    <xf numFmtId="0" fontId="7" fillId="0" borderId="2" xfId="0" applyFont="1" applyBorder="1" applyAlignment="1"/>
    <xf numFmtId="0" fontId="0" fillId="0" borderId="2" xfId="0" applyFont="1" applyBorder="1" applyAlignment="1"/>
    <xf numFmtId="1" fontId="0" fillId="0" borderId="2" xfId="0" applyNumberFormat="1" applyFont="1" applyBorder="1"/>
    <xf numFmtId="2" fontId="0" fillId="0" borderId="3" xfId="0" applyNumberFormat="1" applyFont="1" applyBorder="1"/>
    <xf numFmtId="1" fontId="0" fillId="0" borderId="5" xfId="0" applyNumberFormat="1" applyFont="1" applyBorder="1"/>
    <xf numFmtId="0" fontId="7" fillId="0" borderId="2" xfId="0" applyFont="1" applyBorder="1"/>
    <xf numFmtId="2" fontId="0" fillId="0" borderId="2" xfId="0" applyNumberFormat="1" applyFont="1" applyBorder="1"/>
    <xf numFmtId="0" fontId="0" fillId="0" borderId="3" xfId="0" applyFont="1" applyBorder="1"/>
    <xf numFmtId="0" fontId="0" fillId="0" borderId="5" xfId="0" applyFont="1" applyBorder="1"/>
    <xf numFmtId="0" fontId="7" fillId="0" borderId="5" xfId="0" applyFont="1" applyBorder="1"/>
    <xf numFmtId="0" fontId="0" fillId="0" borderId="5" xfId="0" applyFont="1" applyBorder="1" applyAlignment="1"/>
    <xf numFmtId="0" fontId="7" fillId="0" borderId="5" xfId="0" applyFont="1" applyBorder="1" applyAlignment="1"/>
    <xf numFmtId="164" fontId="0" fillId="3" borderId="4" xfId="0" applyNumberFormat="1" applyFont="1" applyFill="1" applyBorder="1"/>
    <xf numFmtId="2" fontId="0" fillId="5" borderId="5" xfId="0" applyNumberFormat="1" applyFont="1" applyFill="1" applyBorder="1"/>
    <xf numFmtId="0" fontId="4" fillId="6" borderId="5" xfId="0" applyFont="1" applyFill="1" applyBorder="1"/>
    <xf numFmtId="0" fontId="4" fillId="7" borderId="7" xfId="0" applyFont="1" applyFill="1" applyBorder="1"/>
    <xf numFmtId="0" fontId="2" fillId="6" borderId="6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</xdr:row>
      <xdr:rowOff>123825</xdr:rowOff>
    </xdr:from>
    <xdr:to>
      <xdr:col>24</xdr:col>
      <xdr:colOff>542925</xdr:colOff>
      <xdr:row>5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771525"/>
          <a:ext cx="2105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A6" sqref="A6:G7"/>
    </sheetView>
  </sheetViews>
  <sheetFormatPr baseColWidth="10" defaultColWidth="14.42578125" defaultRowHeight="15" customHeight="1" x14ac:dyDescent="0.25"/>
  <cols>
    <col min="1" max="1" width="4.7109375" customWidth="1"/>
    <col min="2" max="2" width="5.85546875" customWidth="1"/>
    <col min="3" max="3" width="5.140625" customWidth="1"/>
    <col min="4" max="4" width="5.28515625" customWidth="1"/>
    <col min="5" max="5" width="3.85546875" customWidth="1"/>
    <col min="6" max="6" width="4.42578125" customWidth="1"/>
    <col min="7" max="7" width="4.28515625" customWidth="1"/>
    <col min="8" max="10" width="6" customWidth="1"/>
    <col min="11" max="11" width="5.85546875" customWidth="1"/>
    <col min="12" max="12" width="6.5703125" customWidth="1"/>
    <col min="13" max="14" width="7" customWidth="1"/>
    <col min="15" max="15" width="7.7109375" customWidth="1"/>
    <col min="16" max="18" width="6.7109375" style="17" customWidth="1"/>
    <col min="19" max="19" width="15" style="17" customWidth="1"/>
    <col min="20" max="20" width="6.140625" customWidth="1"/>
    <col min="21" max="21" width="15.42578125" customWidth="1"/>
    <col min="22" max="22" width="8.7109375" customWidth="1"/>
    <col min="23" max="23" width="11.42578125" customWidth="1"/>
    <col min="24" max="24" width="8.85546875" customWidth="1"/>
    <col min="25" max="26" width="7.85546875" customWidth="1"/>
    <col min="27" max="27" width="10.5703125" customWidth="1"/>
  </cols>
  <sheetData>
    <row r="1" spans="1:27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s="16" t="s">
        <v>38</v>
      </c>
      <c r="O1" s="24" t="s">
        <v>35</v>
      </c>
      <c r="P1" s="25" t="s">
        <v>51</v>
      </c>
      <c r="Q1" s="21"/>
      <c r="R1" s="21"/>
      <c r="V1" s="3"/>
    </row>
    <row r="2" spans="1:27" ht="18" x14ac:dyDescent="0.35">
      <c r="A2" s="1"/>
      <c r="B2" s="1"/>
      <c r="C2" s="1"/>
      <c r="D2" s="1"/>
      <c r="E2" s="1"/>
      <c r="F2" s="1"/>
      <c r="G2" s="1"/>
      <c r="H2" s="2" t="s">
        <v>16</v>
      </c>
      <c r="I2" s="2" t="s">
        <v>17</v>
      </c>
      <c r="J2" s="2" t="s">
        <v>18</v>
      </c>
      <c r="K2" s="2" t="s">
        <v>19</v>
      </c>
      <c r="L2" s="2"/>
      <c r="M2" s="2"/>
      <c r="N2" s="23"/>
      <c r="O2" s="26"/>
      <c r="P2" s="24"/>
      <c r="Q2" s="15"/>
      <c r="R2" s="15"/>
      <c r="S2" s="34" t="s">
        <v>20</v>
      </c>
      <c r="T2" s="35"/>
      <c r="U2" s="5" t="s">
        <v>21</v>
      </c>
      <c r="V2" s="6"/>
    </row>
    <row r="3" spans="1:27" ht="17.25" x14ac:dyDescent="0.25">
      <c r="A3" s="2" t="s">
        <v>23</v>
      </c>
      <c r="B3" s="2" t="s">
        <v>24</v>
      </c>
      <c r="C3" s="2" t="s">
        <v>24</v>
      </c>
      <c r="D3" s="2" t="s">
        <v>24</v>
      </c>
      <c r="E3" s="2" t="s">
        <v>25</v>
      </c>
      <c r="F3" s="2" t="s">
        <v>25</v>
      </c>
      <c r="G3" s="2" t="s">
        <v>26</v>
      </c>
      <c r="H3" s="2" t="s">
        <v>27</v>
      </c>
      <c r="I3" s="2" t="s">
        <v>27</v>
      </c>
      <c r="J3" s="2" t="s">
        <v>27</v>
      </c>
      <c r="K3" s="2" t="s">
        <v>27</v>
      </c>
      <c r="L3" s="2" t="s">
        <v>27</v>
      </c>
      <c r="M3" s="2" t="s">
        <v>27</v>
      </c>
      <c r="N3" s="2" t="s">
        <v>27</v>
      </c>
      <c r="O3" s="27" t="s">
        <v>36</v>
      </c>
      <c r="P3" s="27" t="s">
        <v>28</v>
      </c>
      <c r="Q3" s="16"/>
      <c r="R3" s="16"/>
      <c r="S3" s="30" t="s">
        <v>39</v>
      </c>
      <c r="T3" s="31">
        <v>0.7</v>
      </c>
      <c r="U3" s="14"/>
      <c r="V3" s="6"/>
    </row>
    <row r="4" spans="1:27" ht="18" x14ac:dyDescent="0.25">
      <c r="A4" s="1">
        <v>180</v>
      </c>
      <c r="B4" s="1">
        <v>35</v>
      </c>
      <c r="C4" s="1">
        <v>15</v>
      </c>
      <c r="D4" s="1">
        <f t="shared" ref="D4:D7" si="0">(B4+C4)/2</f>
        <v>25</v>
      </c>
      <c r="E4" s="1">
        <v>70</v>
      </c>
      <c r="F4" s="1">
        <v>30</v>
      </c>
      <c r="G4" s="1">
        <v>30</v>
      </c>
      <c r="H4" s="8">
        <f>0.6108*EXP(17.27*B4/(237.3+B4))</f>
        <v>5.6226812384961216</v>
      </c>
      <c r="I4" s="8">
        <f>0.6108*EXP(17.27*C4/(237.3+C4))</f>
        <v>1.7053462321157722</v>
      </c>
      <c r="J4" s="8">
        <f>H4*F4/100</f>
        <v>1.6868043715488363</v>
      </c>
      <c r="K4" s="8">
        <f>I4*E4/100</f>
        <v>1.1937423624810406</v>
      </c>
      <c r="L4" s="8">
        <f t="shared" ref="L4:L7" si="1">0.5*(J4+K4)</f>
        <v>1.4402733670149384</v>
      </c>
      <c r="M4" s="8">
        <f t="shared" ref="M4:M7" si="2">0.5*(H4+I4)-L4</f>
        <v>2.2237403682910086</v>
      </c>
      <c r="N4" s="19">
        <f>1.28*M4</f>
        <v>2.8463876714124909</v>
      </c>
      <c r="O4" s="20">
        <f>29000*$T$7/8.31/(D4+273)*(1.01+0.622*L4/($T$7-L4))</f>
        <v>1194.6480418658741</v>
      </c>
      <c r="P4" s="29">
        <f>37080*$T$3*G4/($T$4+$T$5*N4)*N4/$T$7</f>
        <v>6.9134806519649308</v>
      </c>
      <c r="Q4" s="22"/>
      <c r="R4" s="22"/>
      <c r="S4" s="30" t="s">
        <v>40</v>
      </c>
      <c r="T4" s="13">
        <v>1287</v>
      </c>
      <c r="U4" s="13" t="s">
        <v>49</v>
      </c>
      <c r="V4" s="6"/>
    </row>
    <row r="5" spans="1:27" ht="18" x14ac:dyDescent="0.25">
      <c r="A5" s="1">
        <v>180</v>
      </c>
      <c r="B5" s="1">
        <v>27.5</v>
      </c>
      <c r="C5" s="1">
        <v>22.5</v>
      </c>
      <c r="D5" s="1">
        <f t="shared" si="0"/>
        <v>25</v>
      </c>
      <c r="E5" s="1">
        <v>80</v>
      </c>
      <c r="F5" s="1">
        <v>40</v>
      </c>
      <c r="G5" s="1">
        <v>10</v>
      </c>
      <c r="H5" s="8">
        <f>0.6108*EXP(17.27*B5/(237.3+B5))</f>
        <v>3.671270209291702</v>
      </c>
      <c r="I5" s="8">
        <f>0.6108*EXP(17.27*C5/(237.3+C5))</f>
        <v>2.7255876066054592</v>
      </c>
      <c r="J5" s="8">
        <f>H5*F5/100</f>
        <v>1.4685080837166808</v>
      </c>
      <c r="K5" s="8">
        <f>I5*E5/100</f>
        <v>2.1804700852843673</v>
      </c>
      <c r="L5" s="8">
        <f t="shared" si="1"/>
        <v>1.8244890845005242</v>
      </c>
      <c r="M5" s="8">
        <f t="shared" si="2"/>
        <v>1.3739398234480564</v>
      </c>
      <c r="N5" s="19">
        <f t="shared" ref="N5:N7" si="3">1.28*M5</f>
        <v>1.7586429740135123</v>
      </c>
      <c r="O5" s="20">
        <f>29000*$T$7/8.31/(D5+273)*(1.01+0.622*L5/($T$7-L5))</f>
        <v>1197.5402436890738</v>
      </c>
      <c r="P5" s="29">
        <f t="shared" ref="P5:P7" si="4">37080*$T$3*G5/($T$4+$T$5*N5)*N5/$T$7</f>
        <v>1.8457284402231553</v>
      </c>
      <c r="Q5" s="22"/>
      <c r="R5" s="22"/>
      <c r="S5" s="30" t="s">
        <v>41</v>
      </c>
      <c r="T5" s="13">
        <v>673</v>
      </c>
      <c r="U5" s="13" t="s">
        <v>50</v>
      </c>
      <c r="V5" s="3"/>
    </row>
    <row r="6" spans="1:27" x14ac:dyDescent="0.25">
      <c r="A6" s="1">
        <v>120</v>
      </c>
      <c r="B6" s="1">
        <v>24</v>
      </c>
      <c r="C6" s="1">
        <v>8</v>
      </c>
      <c r="D6" s="1">
        <f t="shared" si="0"/>
        <v>16</v>
      </c>
      <c r="E6" s="1">
        <v>95</v>
      </c>
      <c r="F6" s="1">
        <v>50</v>
      </c>
      <c r="G6" s="1">
        <v>27</v>
      </c>
      <c r="H6" s="8">
        <f t="shared" ref="H6:I6" si="5">0.6108*EXP(17.27*B6/(237.3+B6))</f>
        <v>2.9839174771655594</v>
      </c>
      <c r="I6" s="8">
        <f t="shared" si="5"/>
        <v>1.0727688258811263</v>
      </c>
      <c r="J6" s="8">
        <f>H6*F6/100</f>
        <v>1.4919587385827797</v>
      </c>
      <c r="K6" s="8">
        <f>I6*E6/100</f>
        <v>1.0191303845870701</v>
      </c>
      <c r="L6" s="8">
        <f t="shared" si="1"/>
        <v>1.2555445615849248</v>
      </c>
      <c r="M6" s="8">
        <f t="shared" si="2"/>
        <v>0.77279858993841799</v>
      </c>
      <c r="N6" s="19">
        <f t="shared" si="3"/>
        <v>0.989182195121175</v>
      </c>
      <c r="O6" s="20">
        <f>29000*$T$7/8.31/(D6+273)*(1.01+0.622*L6/($T$7-L6))</f>
        <v>1230.4260077956008</v>
      </c>
      <c r="P6" s="29">
        <f t="shared" si="4"/>
        <v>3.5463931182992456</v>
      </c>
      <c r="Q6" s="22"/>
      <c r="R6" s="22"/>
      <c r="S6" s="30" t="s">
        <v>34</v>
      </c>
      <c r="T6" s="31">
        <v>100</v>
      </c>
      <c r="U6" s="32" t="s">
        <v>31</v>
      </c>
      <c r="V6" s="6"/>
    </row>
    <row r="7" spans="1:27" ht="18" x14ac:dyDescent="0.35">
      <c r="A7" s="1">
        <v>120</v>
      </c>
      <c r="B7" s="1">
        <v>19</v>
      </c>
      <c r="C7" s="1">
        <v>13</v>
      </c>
      <c r="D7" s="1">
        <f t="shared" si="0"/>
        <v>16</v>
      </c>
      <c r="E7" s="1">
        <v>97</v>
      </c>
      <c r="F7" s="1">
        <v>60</v>
      </c>
      <c r="G7" s="1">
        <v>9</v>
      </c>
      <c r="H7" s="8">
        <f t="shared" ref="H7:I7" si="6">0.6108*EXP(17.27*B7/(237.3+B7))</f>
        <v>2.1973933238855259</v>
      </c>
      <c r="I7" s="8">
        <f t="shared" si="6"/>
        <v>1.4977709027569757</v>
      </c>
      <c r="J7" s="8">
        <f>H7*F7/100</f>
        <v>1.3184359943313155</v>
      </c>
      <c r="K7" s="8">
        <f>I7*E7/100</f>
        <v>1.4528377756742663</v>
      </c>
      <c r="L7" s="8">
        <f t="shared" si="1"/>
        <v>1.3856368850027909</v>
      </c>
      <c r="M7" s="8">
        <f t="shared" si="2"/>
        <v>0.46194522831845974</v>
      </c>
      <c r="N7" s="19">
        <f t="shared" si="3"/>
        <v>0.59128989224762851</v>
      </c>
      <c r="O7" s="20">
        <f>29000*$T$7/8.31/(D7+273)*(1.01+0.622*L7/($T$7-L7))</f>
        <v>1231.4294127156759</v>
      </c>
      <c r="P7" s="29">
        <f t="shared" si="4"/>
        <v>0.81892800775387975</v>
      </c>
      <c r="Q7" s="22"/>
      <c r="R7" s="22"/>
      <c r="S7" s="24" t="s">
        <v>37</v>
      </c>
      <c r="T7" s="28">
        <f>101.3*(1-T6/44308)^5.2568</f>
        <v>100.10391330946584</v>
      </c>
      <c r="U7" s="33" t="s">
        <v>27</v>
      </c>
      <c r="V7" s="10"/>
      <c r="W7" s="10"/>
    </row>
    <row r="8" spans="1:27" x14ac:dyDescent="0.25">
      <c r="T8" s="18"/>
      <c r="U8" s="16"/>
      <c r="V8" s="11"/>
      <c r="X8" s="10"/>
    </row>
    <row r="9" spans="1:27" x14ac:dyDescent="0.25">
      <c r="T9" s="18"/>
      <c r="U9" s="17"/>
      <c r="V9" s="11"/>
    </row>
    <row r="10" spans="1:27" x14ac:dyDescent="0.25">
      <c r="S10" s="12"/>
      <c r="T10" s="12"/>
      <c r="U10" s="13" t="s">
        <v>42</v>
      </c>
      <c r="V10" s="13" t="s">
        <v>43</v>
      </c>
      <c r="W10" s="13" t="s">
        <v>44</v>
      </c>
      <c r="X10" s="13" t="s">
        <v>45</v>
      </c>
      <c r="Y10" s="13" t="s">
        <v>46</v>
      </c>
      <c r="Z10" s="13" t="s">
        <v>47</v>
      </c>
      <c r="AA10" s="13" t="s">
        <v>48</v>
      </c>
    </row>
    <row r="11" spans="1:27" ht="18" x14ac:dyDescent="0.25">
      <c r="S11" s="13" t="s">
        <v>40</v>
      </c>
      <c r="T11" s="13" t="s">
        <v>49</v>
      </c>
      <c r="U11" s="13">
        <v>1002</v>
      </c>
      <c r="V11" s="13">
        <v>1287</v>
      </c>
      <c r="W11" s="13">
        <v>442</v>
      </c>
      <c r="X11" s="13">
        <v>1211</v>
      </c>
      <c r="Y11" s="13">
        <v>452</v>
      </c>
      <c r="Z11" s="13">
        <v>333</v>
      </c>
      <c r="AA11" s="13">
        <v>359</v>
      </c>
    </row>
    <row r="12" spans="1:27" ht="18" x14ac:dyDescent="0.25">
      <c r="S12" s="13" t="s">
        <v>41</v>
      </c>
      <c r="T12" s="13" t="s">
        <v>50</v>
      </c>
      <c r="U12" s="13">
        <v>1666</v>
      </c>
      <c r="V12" s="13">
        <v>673</v>
      </c>
      <c r="W12" s="13">
        <v>911</v>
      </c>
      <c r="X12" s="13">
        <v>1447</v>
      </c>
      <c r="Y12" s="13">
        <v>2050</v>
      </c>
      <c r="Z12" s="13">
        <v>633</v>
      </c>
      <c r="AA12" s="13">
        <v>624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S2:T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A1048576"/>
    </sheetView>
  </sheetViews>
  <sheetFormatPr baseColWidth="10" defaultColWidth="14.42578125" defaultRowHeight="15" customHeight="1" x14ac:dyDescent="0.25"/>
  <cols>
    <col min="1" max="8" width="10.7109375" customWidth="1"/>
  </cols>
  <sheetData>
    <row r="1" spans="1:4" ht="15" customHeight="1" x14ac:dyDescent="0.25">
      <c r="A1" s="4"/>
      <c r="B1" s="4" t="s">
        <v>13</v>
      </c>
      <c r="C1" s="4" t="s">
        <v>14</v>
      </c>
      <c r="D1" s="4" t="s">
        <v>15</v>
      </c>
    </row>
    <row r="2" spans="1:4" ht="15" customHeight="1" x14ac:dyDescent="0.25">
      <c r="A2" s="4"/>
      <c r="B2" s="4"/>
      <c r="C2" s="4"/>
      <c r="D2" s="4" t="s">
        <v>22</v>
      </c>
    </row>
    <row r="3" spans="1:4" ht="15" customHeight="1" x14ac:dyDescent="0.25">
      <c r="A3" s="7" t="s">
        <v>29</v>
      </c>
      <c r="B3" s="4">
        <v>0.23</v>
      </c>
      <c r="C3" s="4">
        <v>0.1</v>
      </c>
      <c r="D3" s="4">
        <v>0.14000000000000001</v>
      </c>
    </row>
    <row r="4" spans="1:4" ht="15" customHeight="1" x14ac:dyDescent="0.25">
      <c r="A4" s="7" t="s">
        <v>30</v>
      </c>
      <c r="B4" s="4">
        <v>0.12</v>
      </c>
      <c r="C4" s="4">
        <v>1.5E-3</v>
      </c>
      <c r="D4" s="4">
        <v>0.01</v>
      </c>
    </row>
    <row r="5" spans="1:4" ht="15" customHeight="1" x14ac:dyDescent="0.35">
      <c r="A5" s="7" t="s">
        <v>32</v>
      </c>
      <c r="B5" s="9">
        <v>138.03907189922677</v>
      </c>
      <c r="C5" s="9">
        <v>444.83849747737656</v>
      </c>
      <c r="D5" s="9">
        <v>292.91097169215965</v>
      </c>
    </row>
    <row r="6" spans="1:4" ht="15" customHeight="1" x14ac:dyDescent="0.35">
      <c r="A6" s="7" t="s">
        <v>33</v>
      </c>
      <c r="B6" s="4">
        <v>69</v>
      </c>
      <c r="C6" s="4">
        <v>0</v>
      </c>
      <c r="D6" s="4">
        <v>20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FVILLA5</dc:creator>
  <cp:lastModifiedBy>FVILLA5</cp:lastModifiedBy>
  <dcterms:created xsi:type="dcterms:W3CDTF">2019-05-02T15:25:19Z</dcterms:created>
  <dcterms:modified xsi:type="dcterms:W3CDTF">2020-02-29T09:06:49Z</dcterms:modified>
</cp:coreProperties>
</file>